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xr:revisionPtr revIDLastSave="5" documentId="8_{A1D4051B-AD92-45AE-AD32-C70569FE1440}" xr6:coauthVersionLast="47" xr6:coauthVersionMax="47" xr10:uidLastSave="{BC5A6449-C9AD-4791-8000-3E7B675ABCD9}"/>
  <bookViews>
    <workbookView xWindow="-108" yWindow="-108" windowWidth="23256" windowHeight="14016" tabRatio="787" xr2:uid="{00000000-000D-0000-FFFF-FFFF00000000}"/>
  </bookViews>
  <sheets>
    <sheet name="README" sheetId="79" r:id="rId1"/>
    <sheet name="PIT_history" sheetId="47" r:id="rId2"/>
    <sheet name="CIT_history" sheetId="70" r:id="rId3"/>
    <sheet name="GST_history" sheetId="1" r:id="rId4"/>
  </sheets>
  <definedNames>
    <definedName name="_xlnm._FilterDatabase" localSheetId="2" hidden="1">CIT_history!$CY$64:$CY$90</definedName>
    <definedName name="_xlnm._FilterDatabase" localSheetId="1" hidden="1">PIT_history!$CY$63:$CY$71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3" i="47" l="1"/>
  <c r="CX47" i="47"/>
  <c r="CW47" i="47"/>
  <c r="CV47" i="47"/>
  <c r="CS47" i="47"/>
  <c r="CS41" i="47"/>
  <c r="DH18" i="70"/>
  <c r="DF18" i="70"/>
  <c r="DG18" i="70"/>
  <c r="DU18" i="70"/>
  <c r="DT18" i="70"/>
  <c r="DS18" i="70"/>
  <c r="DR18" i="70"/>
  <c r="DQ18" i="70"/>
  <c r="DP18" i="70"/>
  <c r="DO18" i="70"/>
  <c r="DN18" i="70"/>
  <c r="DM18" i="70"/>
  <c r="DL18" i="70"/>
  <c r="DK18" i="70"/>
  <c r="DJ18" i="70"/>
  <c r="DI18" i="70"/>
  <c r="DX18" i="70"/>
  <c r="DW18" i="70"/>
  <c r="DV18" i="70"/>
  <c r="DW8" i="70"/>
  <c r="DV8" i="70"/>
  <c r="DU8" i="70"/>
  <c r="DT8" i="70"/>
  <c r="DS8" i="70"/>
  <c r="DR8" i="70"/>
  <c r="DQ8" i="70"/>
  <c r="DP8" i="70"/>
  <c r="DO8" i="70"/>
  <c r="DN8" i="70"/>
  <c r="DM8" i="70"/>
  <c r="DL8" i="70"/>
  <c r="DK8" i="70"/>
  <c r="DJ8" i="70"/>
  <c r="DI8" i="70"/>
  <c r="DH8" i="70"/>
  <c r="DG8" i="70"/>
  <c r="DD8" i="70"/>
  <c r="DB8" i="70"/>
  <c r="DA8" i="70"/>
  <c r="CP8" i="70"/>
  <c r="CO8" i="70"/>
  <c r="CN8" i="70"/>
  <c r="DB10" i="70"/>
  <c r="DA10" i="70"/>
  <c r="CU10" i="70"/>
  <c r="DC10" i="70"/>
  <c r="DD10" i="70"/>
  <c r="DE10" i="70"/>
  <c r="DF10" i="70"/>
  <c r="DG10" i="70"/>
  <c r="DH10" i="70"/>
  <c r="DI10" i="70"/>
  <c r="DJ10" i="70"/>
  <c r="DK10" i="70"/>
  <c r="DL10" i="70"/>
  <c r="CR10" i="70"/>
  <c r="DE18" i="70"/>
  <c r="DD18" i="70"/>
  <c r="DC18" i="70"/>
  <c r="DB18" i="70"/>
  <c r="DA18" i="70"/>
  <c r="CZ18" i="70"/>
  <c r="CY18" i="70"/>
  <c r="CX18" i="70"/>
  <c r="CW18" i="70"/>
  <c r="CV18" i="70"/>
  <c r="CU18" i="70"/>
  <c r="CT18" i="70"/>
  <c r="CS18" i="70"/>
  <c r="CR18" i="70"/>
  <c r="CQ18" i="70"/>
  <c r="CC18" i="70"/>
  <c r="CB18" i="70"/>
  <c r="CA18" i="70"/>
  <c r="BY18" i="70"/>
  <c r="BX18" i="70"/>
  <c r="BT18" i="70"/>
  <c r="BU18" i="70"/>
  <c r="BV18" i="70"/>
  <c r="DX8" i="70"/>
  <c r="U59" i="1"/>
  <c r="V59" i="1"/>
  <c r="W59" i="1"/>
  <c r="X59" i="1"/>
  <c r="DM6" i="1" l="1"/>
  <c r="DB5" i="70"/>
  <c r="DA5" i="70"/>
  <c r="BL50" i="47"/>
  <c r="B61" i="47"/>
  <c r="C62" i="70" a="1"/>
  <c r="C62" i="70" s="1"/>
  <c r="F61" i="70"/>
  <c r="J60" i="70"/>
  <c r="B58" i="1"/>
  <c r="H59" i="1"/>
  <c r="C58" i="1"/>
  <c r="D58" i="1"/>
  <c r="B59" i="1"/>
  <c r="C59" i="1"/>
  <c r="D59" i="1"/>
  <c r="E58" i="1"/>
  <c r="F58" i="1"/>
  <c r="G58" i="1"/>
  <c r="H58" i="1"/>
  <c r="I58" i="1"/>
  <c r="J58" i="1"/>
  <c r="K58" i="1"/>
  <c r="L58" i="1"/>
  <c r="M58" i="1"/>
  <c r="N58" i="1"/>
  <c r="O58" i="1"/>
  <c r="P58" i="1"/>
  <c r="Q58" i="1"/>
  <c r="R58" i="1"/>
  <c r="S58" i="1"/>
  <c r="T58" i="1"/>
  <c r="U58" i="1"/>
  <c r="V58" i="1"/>
  <c r="W58" i="1"/>
  <c r="X58" i="1"/>
  <c r="Y58" i="1"/>
  <c r="Z58" i="1"/>
  <c r="AA58" i="1"/>
  <c r="AB58" i="1"/>
  <c r="AC58" i="1"/>
  <c r="AD58" i="1"/>
  <c r="AE58" i="1"/>
  <c r="E59" i="1"/>
  <c r="F59" i="1"/>
  <c r="G59" i="1"/>
  <c r="I59" i="1"/>
  <c r="J59" i="1"/>
  <c r="K59" i="1"/>
  <c r="L59" i="1"/>
  <c r="M59" i="1"/>
  <c r="N59" i="1"/>
  <c r="O59" i="1"/>
  <c r="P59" i="1"/>
  <c r="Q59" i="1"/>
  <c r="R59" i="1"/>
  <c r="S59" i="1"/>
  <c r="T59" i="1"/>
  <c r="Y59" i="1"/>
  <c r="Z59" i="1"/>
  <c r="AA59" i="1"/>
  <c r="AB59" i="1"/>
  <c r="AC59" i="1"/>
  <c r="AD59" i="1"/>
  <c r="AE59" i="1"/>
  <c r="B60" i="70"/>
  <c r="B61" i="70"/>
  <c r="B60" i="47"/>
  <c r="C60" i="47"/>
  <c r="D60" i="47"/>
  <c r="E60" i="47"/>
  <c r="F60" i="47"/>
  <c r="G60" i="47"/>
  <c r="H60" i="47"/>
  <c r="I60" i="47"/>
  <c r="J60" i="47"/>
  <c r="Y51" i="70"/>
  <c r="DP32" i="70"/>
  <c r="CZ15" i="70"/>
  <c r="DA15" i="70"/>
  <c r="DB15" i="70"/>
  <c r="DC15" i="70"/>
  <c r="DD15" i="70"/>
  <c r="DE15" i="70"/>
  <c r="DF15" i="70"/>
  <c r="DG15" i="70"/>
  <c r="DH15" i="70"/>
  <c r="DI15" i="70"/>
  <c r="DJ15" i="70"/>
  <c r="DK15" i="70"/>
  <c r="DL15" i="70"/>
  <c r="DM15" i="70"/>
  <c r="DN15" i="70"/>
  <c r="DO15" i="70"/>
  <c r="DP15" i="70"/>
  <c r="DQ15" i="70"/>
  <c r="DR15" i="70"/>
  <c r="DS15" i="70"/>
  <c r="DT15" i="70"/>
  <c r="DU15" i="70"/>
  <c r="CZ16" i="70"/>
  <c r="AF12" i="70"/>
  <c r="AE12" i="70"/>
  <c r="BP23" i="47"/>
  <c r="BO23" i="47"/>
  <c r="BN23" i="47"/>
  <c r="BM23" i="47"/>
  <c r="AR51" i="47"/>
  <c r="AQ51" i="47"/>
  <c r="AP51" i="47"/>
  <c r="AO51" i="47"/>
  <c r="AN51" i="47"/>
  <c r="AM51" i="47"/>
  <c r="AL51" i="47"/>
  <c r="AK51" i="47"/>
  <c r="AJ51" i="47"/>
  <c r="AI51" i="47"/>
  <c r="AH51" i="47"/>
  <c r="AG51" i="47"/>
  <c r="Y51" i="47"/>
  <c r="DX61" i="47"/>
  <c r="DX62" i="47" a="1"/>
  <c r="DX62" i="47" s="1"/>
  <c r="DX60" i="47"/>
  <c r="DT6" i="1" l="1"/>
  <c r="DU6" i="1"/>
  <c r="DV6" i="1"/>
  <c r="DW6" i="1"/>
  <c r="DX6" i="1"/>
  <c r="DS6" i="1"/>
  <c r="DR6" i="1"/>
  <c r="DQ6" i="1"/>
  <c r="DP6" i="1"/>
  <c r="DO6" i="1"/>
  <c r="DN6" i="1"/>
  <c r="DL6" i="1"/>
  <c r="DK6" i="1"/>
  <c r="DJ6" i="1"/>
  <c r="DI6" i="1"/>
  <c r="DH6" i="1"/>
  <c r="DG6" i="1"/>
  <c r="DG59" i="1" s="1"/>
  <c r="DF6" i="1"/>
  <c r="DE6" i="1"/>
  <c r="DD6" i="1"/>
  <c r="DC6" i="1"/>
  <c r="DC58" i="1" s="1"/>
  <c r="DB6" i="1"/>
  <c r="DA6" i="1"/>
  <c r="CZ6" i="1"/>
  <c r="CZ60" i="1" s="1" a="1"/>
  <c r="CZ60" i="1" s="1"/>
  <c r="CY6" i="1"/>
  <c r="CX6" i="1"/>
  <c r="CW6" i="1"/>
  <c r="CW59" i="1" s="1"/>
  <c r="CV6" i="1"/>
  <c r="CV59" i="1" s="1"/>
  <c r="CU6" i="1"/>
  <c r="CU60" i="1" s="1" a="1"/>
  <c r="CU60" i="1" s="1"/>
  <c r="CT6" i="1"/>
  <c r="CT58" i="1" s="1"/>
  <c r="CS6" i="1"/>
  <c r="CS59" i="1" s="1"/>
  <c r="CR6" i="1"/>
  <c r="CR60" i="1" s="1" a="1"/>
  <c r="CR60" i="1" s="1"/>
  <c r="CQ6" i="1"/>
  <c r="CQ58" i="1" s="1"/>
  <c r="CP6" i="1"/>
  <c r="CP58" i="1" s="1"/>
  <c r="CO6" i="1"/>
  <c r="CO59" i="1" s="1"/>
  <c r="CN6" i="1"/>
  <c r="CN60" i="1" s="1" a="1"/>
  <c r="CN60" i="1" s="1"/>
  <c r="CM6" i="1"/>
  <c r="CM58" i="1" s="1"/>
  <c r="CL6" i="1"/>
  <c r="CL60" i="1" s="1" a="1"/>
  <c r="CL60" i="1" s="1"/>
  <c r="CK6" i="1"/>
  <c r="CK60" i="1" s="1" a="1"/>
  <c r="CK60" i="1" s="1"/>
  <c r="CJ6" i="1"/>
  <c r="CJ58" i="1" s="1"/>
  <c r="CI6" i="1"/>
  <c r="CI59" i="1" s="1"/>
  <c r="CH6" i="1"/>
  <c r="CH58" i="1" s="1"/>
  <c r="CG6" i="1"/>
  <c r="CG59" i="1" s="1"/>
  <c r="CF6" i="1"/>
  <c r="CF59" i="1" s="1"/>
  <c r="CE6" i="1"/>
  <c r="CE59" i="1" s="1"/>
  <c r="CD6" i="1"/>
  <c r="CD59" i="1" s="1"/>
  <c r="CC6" i="1"/>
  <c r="CC59" i="1" s="1"/>
  <c r="CB6" i="1"/>
  <c r="CB59" i="1" s="1"/>
  <c r="CA6" i="1"/>
  <c r="BZ6" i="1"/>
  <c r="BZ58" i="1" s="1"/>
  <c r="BY6" i="1"/>
  <c r="BY60" i="1" s="1" a="1"/>
  <c r="BY60" i="1" s="1"/>
  <c r="BX6" i="1"/>
  <c r="BX58" i="1" s="1"/>
  <c r="BW6" i="1"/>
  <c r="BW60" i="1" s="1" a="1"/>
  <c r="BW60" i="1" s="1"/>
  <c r="BV6" i="1"/>
  <c r="BU6" i="1"/>
  <c r="BU60" i="1" s="1" a="1"/>
  <c r="BU60" i="1" s="1"/>
  <c r="BT6" i="1"/>
  <c r="BT59" i="1" s="1"/>
  <c r="BS6" i="1"/>
  <c r="BR6" i="1"/>
  <c r="BR58" i="1" s="1"/>
  <c r="BQ6" i="1"/>
  <c r="BP6" i="1"/>
  <c r="BP58" i="1" s="1"/>
  <c r="BO6" i="1"/>
  <c r="BO60" i="1" s="1" a="1"/>
  <c r="BO60" i="1" s="1"/>
  <c r="BN6" i="1"/>
  <c r="BM6" i="1"/>
  <c r="BM60" i="1" s="1" a="1"/>
  <c r="BM60" i="1" s="1"/>
  <c r="BL6" i="1"/>
  <c r="BL58" i="1" s="1"/>
  <c r="AG23" i="70"/>
  <c r="BP23" i="70"/>
  <c r="BO23" i="70"/>
  <c r="BN23" i="70"/>
  <c r="DV32" i="70"/>
  <c r="DQ32" i="70"/>
  <c r="DR32" i="70"/>
  <c r="DS32" i="70"/>
  <c r="DT32" i="70"/>
  <c r="DU32" i="70"/>
  <c r="DF32" i="70"/>
  <c r="DG32" i="70"/>
  <c r="CF31" i="70"/>
  <c r="CY16" i="70"/>
  <c r="CX16" i="70"/>
  <c r="CW16" i="70"/>
  <c r="CV16" i="70"/>
  <c r="CU16" i="70"/>
  <c r="CT16" i="70"/>
  <c r="CS16" i="70"/>
  <c r="CR16" i="70"/>
  <c r="CQ16" i="70"/>
  <c r="CP16" i="70"/>
  <c r="CO16" i="70"/>
  <c r="CN16" i="70"/>
  <c r="CM16" i="70"/>
  <c r="CL16" i="70"/>
  <c r="CK16" i="70"/>
  <c r="CJ16" i="70"/>
  <c r="CI16" i="70"/>
  <c r="CH16" i="70"/>
  <c r="CG16" i="70"/>
  <c r="CF16" i="70"/>
  <c r="CE16" i="70"/>
  <c r="CD16" i="70"/>
  <c r="CC16" i="70"/>
  <c r="CB16" i="70"/>
  <c r="CA16" i="70"/>
  <c r="BZ16" i="70"/>
  <c r="BY16" i="70"/>
  <c r="BX16" i="70"/>
  <c r="BW16" i="70"/>
  <c r="AW34" i="70"/>
  <c r="AV34" i="70"/>
  <c r="AU34" i="70"/>
  <c r="AT34" i="70"/>
  <c r="AS34" i="70"/>
  <c r="AO23" i="70"/>
  <c r="AK23" i="70"/>
  <c r="AL23" i="70"/>
  <c r="AM23" i="70"/>
  <c r="AN23" i="70"/>
  <c r="AQ23" i="70"/>
  <c r="AR23" i="70"/>
  <c r="AS23" i="70"/>
  <c r="AT23" i="70"/>
  <c r="AU23" i="70"/>
  <c r="AV23" i="70"/>
  <c r="AX23" i="70"/>
  <c r="AY23" i="70"/>
  <c r="AZ23" i="70"/>
  <c r="BA23" i="70"/>
  <c r="BB23" i="70"/>
  <c r="BM23" i="70"/>
  <c r="BL23" i="70"/>
  <c r="BK23" i="70"/>
  <c r="BJ23" i="70"/>
  <c r="BI23" i="70"/>
  <c r="BH23" i="70"/>
  <c r="BG23" i="70"/>
  <c r="BF23" i="70"/>
  <c r="BE23" i="70"/>
  <c r="BD23" i="70"/>
  <c r="BC23" i="70"/>
  <c r="AW23" i="70"/>
  <c r="BL23" i="47"/>
  <c r="BK23" i="47"/>
  <c r="BJ23" i="47"/>
  <c r="BI23" i="47"/>
  <c r="BH23" i="47"/>
  <c r="BG23" i="47"/>
  <c r="BF23" i="47"/>
  <c r="BE23" i="47"/>
  <c r="BD23" i="47"/>
  <c r="BC23" i="47"/>
  <c r="BB23" i="47"/>
  <c r="BA23" i="47"/>
  <c r="AZ23" i="47"/>
  <c r="AY23" i="47"/>
  <c r="AX23" i="47"/>
  <c r="AW23" i="47"/>
  <c r="AV23" i="47"/>
  <c r="AU23" i="47"/>
  <c r="AT23" i="47"/>
  <c r="AS23" i="47"/>
  <c r="AR23" i="47"/>
  <c r="AQ23" i="47"/>
  <c r="DX15" i="70"/>
  <c r="DW15" i="70"/>
  <c r="DV15" i="70"/>
  <c r="CG15" i="70"/>
  <c r="CM15" i="70"/>
  <c r="CN15" i="70"/>
  <c r="CO15" i="70"/>
  <c r="CP15" i="70"/>
  <c r="CQ15" i="70"/>
  <c r="CR15" i="70"/>
  <c r="CS15" i="70"/>
  <c r="CT15" i="70"/>
  <c r="CU15" i="70"/>
  <c r="CV15" i="70"/>
  <c r="CW15" i="70"/>
  <c r="CX15" i="70"/>
  <c r="CY15" i="70"/>
  <c r="CL15" i="70"/>
  <c r="CK15" i="70"/>
  <c r="CJ15" i="70"/>
  <c r="CI15" i="70"/>
  <c r="CH15" i="70"/>
  <c r="CF15" i="70"/>
  <c r="CE15" i="70"/>
  <c r="CD15" i="70"/>
  <c r="CC15" i="70"/>
  <c r="CP21" i="47"/>
  <c r="CO21" i="47"/>
  <c r="DX32" i="70"/>
  <c r="DW32" i="70"/>
  <c r="AG23" i="47"/>
  <c r="AF23" i="47"/>
  <c r="AE23" i="47"/>
  <c r="AD23" i="47"/>
  <c r="AC23" i="47"/>
  <c r="AF23" i="70"/>
  <c r="AE23" i="70"/>
  <c r="AD23" i="70"/>
  <c r="AC23" i="70"/>
  <c r="AB23" i="47"/>
  <c r="AB23" i="70"/>
  <c r="AA23" i="47"/>
  <c r="AA23" i="70"/>
  <c r="Z23" i="70"/>
  <c r="Y23" i="70"/>
  <c r="Z23" i="47"/>
  <c r="Y23" i="47"/>
  <c r="X23" i="70"/>
  <c r="W23" i="70"/>
  <c r="V23" i="70"/>
  <c r="T23" i="47"/>
  <c r="U23" i="47"/>
  <c r="BR29" i="47"/>
  <c r="AF12" i="47"/>
  <c r="AE12" i="47"/>
  <c r="CW58" i="1"/>
  <c r="CV58" i="1"/>
  <c r="BK58" i="1"/>
  <c r="BJ58" i="1"/>
  <c r="BI58" i="1"/>
  <c r="BH58" i="1"/>
  <c r="BG58" i="1"/>
  <c r="BF58" i="1"/>
  <c r="BE58" i="1"/>
  <c r="BD58" i="1"/>
  <c r="BC58" i="1"/>
  <c r="AX58" i="1"/>
  <c r="AW58" i="1"/>
  <c r="AV58" i="1"/>
  <c r="AU58" i="1"/>
  <c r="AT58" i="1"/>
  <c r="AS58" i="1"/>
  <c r="AR58" i="1"/>
  <c r="AQ58" i="1"/>
  <c r="AP58" i="1"/>
  <c r="AO58" i="1"/>
  <c r="AN58" i="1"/>
  <c r="AM58" i="1"/>
  <c r="AL58" i="1"/>
  <c r="AK58" i="1"/>
  <c r="AJ58" i="1"/>
  <c r="AI58" i="1"/>
  <c r="AH58" i="1"/>
  <c r="AG58" i="1"/>
  <c r="AF58" i="1"/>
  <c r="BK60" i="1" a="1"/>
  <c r="BK60" i="1" s="1"/>
  <c r="BJ60" i="1" a="1"/>
  <c r="BJ60" i="1" s="1"/>
  <c r="BI60" i="1" a="1"/>
  <c r="BI60" i="1" s="1"/>
  <c r="BH60" i="1" a="1"/>
  <c r="BH60" i="1" s="1"/>
  <c r="BG60" i="1" a="1"/>
  <c r="BG60" i="1" s="1"/>
  <c r="BF60" i="1" a="1"/>
  <c r="BF60" i="1" s="1"/>
  <c r="BE60" i="1" a="1"/>
  <c r="BE60" i="1" s="1"/>
  <c r="BD60" i="1" a="1"/>
  <c r="BD60" i="1" s="1"/>
  <c r="BC60" i="1" a="1"/>
  <c r="BC60" i="1" s="1"/>
  <c r="AX60" i="1" a="1"/>
  <c r="AX60" i="1" s="1"/>
  <c r="AW60" i="1" a="1"/>
  <c r="AW60" i="1" s="1"/>
  <c r="AV60" i="1" a="1"/>
  <c r="AV60" i="1" s="1"/>
  <c r="AU60" i="1" a="1"/>
  <c r="AU60" i="1" s="1"/>
  <c r="AT60" i="1" a="1"/>
  <c r="AT60" i="1" s="1"/>
  <c r="AS60" i="1" a="1"/>
  <c r="AS60" i="1" s="1"/>
  <c r="AR60" i="1" a="1"/>
  <c r="AR60" i="1" s="1"/>
  <c r="AQ60" i="1" a="1"/>
  <c r="AQ60" i="1" s="1"/>
  <c r="AP60" i="1" a="1"/>
  <c r="AP60" i="1" s="1"/>
  <c r="AO60" i="1" a="1"/>
  <c r="AO60" i="1" s="1"/>
  <c r="AN60" i="1" a="1"/>
  <c r="AN60" i="1" s="1"/>
  <c r="AM60" i="1" a="1"/>
  <c r="AM60" i="1" s="1"/>
  <c r="AL60" i="1" a="1"/>
  <c r="AL60" i="1" s="1"/>
  <c r="AK60" i="1" a="1"/>
  <c r="AK60" i="1" s="1"/>
  <c r="AJ60" i="1" a="1"/>
  <c r="AJ60" i="1" s="1"/>
  <c r="AI60" i="1" a="1"/>
  <c r="AI60" i="1" s="1"/>
  <c r="AH60" i="1" a="1"/>
  <c r="AH60" i="1" s="1"/>
  <c r="AG60" i="1" a="1"/>
  <c r="AG60" i="1" s="1"/>
  <c r="AF60" i="1" a="1"/>
  <c r="AF60" i="1" s="1"/>
  <c r="BK59" i="1"/>
  <c r="BJ59" i="1"/>
  <c r="BI59" i="1"/>
  <c r="BH59" i="1"/>
  <c r="BG59" i="1"/>
  <c r="BF59" i="1"/>
  <c r="BE59" i="1"/>
  <c r="BD59" i="1"/>
  <c r="BC59" i="1"/>
  <c r="AX59" i="1"/>
  <c r="AW59" i="1"/>
  <c r="AV59" i="1"/>
  <c r="AU59" i="1"/>
  <c r="AT59" i="1"/>
  <c r="AS59" i="1"/>
  <c r="AR59" i="1"/>
  <c r="AQ59" i="1"/>
  <c r="AP59" i="1"/>
  <c r="AO59" i="1"/>
  <c r="AN59" i="1"/>
  <c r="AM59" i="1"/>
  <c r="AL59" i="1"/>
  <c r="AK59" i="1"/>
  <c r="AJ59" i="1"/>
  <c r="AI59" i="1"/>
  <c r="AH59" i="1"/>
  <c r="AG59" i="1"/>
  <c r="AF59" i="1"/>
  <c r="CL50" i="70"/>
  <c r="AP23" i="70"/>
  <c r="Y42" i="47"/>
  <c r="D62" i="70" a="1"/>
  <c r="D62" i="70" s="1"/>
  <c r="E62" i="70" a="1"/>
  <c r="E62" i="70" s="1"/>
  <c r="F62" i="70" a="1"/>
  <c r="F62" i="70" s="1"/>
  <c r="G62" i="70" a="1"/>
  <c r="G62" i="70" s="1"/>
  <c r="H62" i="70" a="1"/>
  <c r="H62" i="70" s="1"/>
  <c r="I62" i="70" a="1"/>
  <c r="I62" i="70" s="1"/>
  <c r="J62" i="70" a="1"/>
  <c r="J62" i="70" s="1"/>
  <c r="D62" i="47" a="1"/>
  <c r="D62" i="47" s="1"/>
  <c r="E62" i="47" a="1"/>
  <c r="E62" i="47" s="1"/>
  <c r="F62" i="47" a="1"/>
  <c r="F62" i="47" s="1"/>
  <c r="G62" i="47" a="1"/>
  <c r="G62" i="47" s="1"/>
  <c r="H62" i="47" a="1"/>
  <c r="H62" i="47" s="1"/>
  <c r="I62" i="47" a="1"/>
  <c r="I62" i="47" s="1"/>
  <c r="J62" i="47" a="1"/>
  <c r="J62" i="47" s="1"/>
  <c r="AH62" i="47" a="1"/>
  <c r="AH62" i="47" s="1"/>
  <c r="AI62" i="47" a="1"/>
  <c r="AI62" i="47" s="1"/>
  <c r="AJ62" i="47" a="1"/>
  <c r="AJ62" i="47" s="1"/>
  <c r="DV62" i="47" a="1"/>
  <c r="DV62" i="47" s="1"/>
  <c r="DW62" i="47" a="1"/>
  <c r="DW62" i="47" s="1"/>
  <c r="C62" i="47" a="1"/>
  <c r="C62" i="47" s="1"/>
  <c r="BN25" i="47"/>
  <c r="BM25" i="47"/>
  <c r="BL25" i="47"/>
  <c r="BK25" i="47"/>
  <c r="BJ25" i="47"/>
  <c r="BI25" i="47"/>
  <c r="BH25" i="47"/>
  <c r="BG25" i="47"/>
  <c r="BF25" i="47"/>
  <c r="BE25" i="47"/>
  <c r="BD25" i="47"/>
  <c r="BC25" i="47"/>
  <c r="BB25" i="47"/>
  <c r="BA25" i="47"/>
  <c r="AZ25" i="47"/>
  <c r="BP25" i="70"/>
  <c r="BO25" i="70"/>
  <c r="BN25" i="70"/>
  <c r="BM25" i="70"/>
  <c r="BL25" i="70"/>
  <c r="BK25" i="70"/>
  <c r="BJ25" i="70"/>
  <c r="BI25" i="70"/>
  <c r="BH25" i="70"/>
  <c r="BG25" i="70"/>
  <c r="BF25" i="70"/>
  <c r="BE25" i="70"/>
  <c r="BD25" i="70"/>
  <c r="BC25" i="70"/>
  <c r="BB25" i="70"/>
  <c r="BA25" i="70"/>
  <c r="AZ25" i="70"/>
  <c r="BB22" i="47"/>
  <c r="BE26" i="70"/>
  <c r="BQ41" i="70"/>
  <c r="BP41" i="70"/>
  <c r="BI41" i="70"/>
  <c r="BH41" i="70"/>
  <c r="BH14" i="70"/>
  <c r="BG14" i="70"/>
  <c r="BF14" i="70"/>
  <c r="BE14" i="70"/>
  <c r="BI51" i="47"/>
  <c r="BK51" i="47"/>
  <c r="BJ51" i="47"/>
  <c r="BH51" i="47"/>
  <c r="BG51" i="47"/>
  <c r="BF51" i="47"/>
  <c r="BE51" i="47"/>
  <c r="BB51" i="47"/>
  <c r="BB47" i="47"/>
  <c r="BA47" i="47"/>
  <c r="BE26" i="47"/>
  <c r="BA22" i="47"/>
  <c r="DV60" i="47"/>
  <c r="DW60" i="47"/>
  <c r="D60" i="70"/>
  <c r="E60" i="70"/>
  <c r="F60" i="70"/>
  <c r="G60" i="70"/>
  <c r="H60" i="70"/>
  <c r="I60" i="70"/>
  <c r="C60" i="70"/>
  <c r="C61" i="70"/>
  <c r="D61" i="70"/>
  <c r="E61" i="70"/>
  <c r="G61" i="70"/>
  <c r="H61" i="70"/>
  <c r="I61" i="70"/>
  <c r="J61" i="70"/>
  <c r="DV61" i="47"/>
  <c r="DW61" i="47"/>
  <c r="C61" i="47"/>
  <c r="D61" i="47"/>
  <c r="E61" i="47"/>
  <c r="F61" i="47"/>
  <c r="G61" i="47"/>
  <c r="H61" i="47"/>
  <c r="I61" i="47"/>
  <c r="J61" i="47"/>
  <c r="DG24" i="70"/>
  <c r="CH51" i="70"/>
  <c r="CF51" i="70"/>
  <c r="CS28" i="70"/>
  <c r="CR28" i="70"/>
  <c r="CQ28" i="70"/>
  <c r="CX23" i="70"/>
  <c r="CW23" i="70"/>
  <c r="CV23" i="70"/>
  <c r="CU23" i="70"/>
  <c r="CT23" i="70"/>
  <c r="CS23" i="70"/>
  <c r="CR23" i="70"/>
  <c r="CQ23" i="70"/>
  <c r="CP23" i="70"/>
  <c r="CO23" i="70"/>
  <c r="CN23" i="70"/>
  <c r="CM23" i="70"/>
  <c r="CL23" i="70"/>
  <c r="CI23" i="70"/>
  <c r="CH23" i="70"/>
  <c r="CG23" i="70"/>
  <c r="CF23" i="70"/>
  <c r="CO18" i="70"/>
  <c r="CN18" i="70"/>
  <c r="CM18" i="70"/>
  <c r="CL18" i="70"/>
  <c r="CK18" i="70"/>
  <c r="CJ18" i="70"/>
  <c r="CI18" i="70"/>
  <c r="CH18" i="70"/>
  <c r="CG18" i="70"/>
  <c r="CF18" i="70"/>
  <c r="CE18" i="70"/>
  <c r="CP18" i="70"/>
  <c r="BV9" i="70"/>
  <c r="BZ29" i="47"/>
  <c r="CO29" i="70"/>
  <c r="BO3" i="47"/>
  <c r="BP3" i="47"/>
  <c r="BP62" i="47" s="1" a="1"/>
  <c r="BP62" i="47" s="1"/>
  <c r="BQ3" i="47"/>
  <c r="BR3" i="47"/>
  <c r="BS3" i="47"/>
  <c r="BT3" i="47"/>
  <c r="BU3" i="47"/>
  <c r="BV3" i="47"/>
  <c r="BW3" i="47"/>
  <c r="BX3" i="47"/>
  <c r="BY23" i="70"/>
  <c r="BZ23" i="70"/>
  <c r="BF19" i="47"/>
  <c r="CE23" i="70"/>
  <c r="CC23" i="70"/>
  <c r="CB23" i="70"/>
  <c r="CA23" i="70"/>
  <c r="BV23" i="70"/>
  <c r="BU23" i="70"/>
  <c r="BX23" i="70"/>
  <c r="CF23" i="47"/>
  <c r="CE23" i="47"/>
  <c r="CC23" i="47"/>
  <c r="CB23" i="47"/>
  <c r="BY23" i="47"/>
  <c r="CC47" i="47"/>
  <c r="CB47" i="47"/>
  <c r="BY47" i="47"/>
  <c r="BX47" i="47"/>
  <c r="BV47" i="47"/>
  <c r="BT47" i="47"/>
  <c r="BY3" i="70"/>
  <c r="BW3" i="70"/>
  <c r="BX3" i="70"/>
  <c r="BK50" i="47"/>
  <c r="AR50" i="47"/>
  <c r="AS50" i="47"/>
  <c r="AQ50" i="47"/>
  <c r="AY25" i="70"/>
  <c r="CK37" i="70"/>
  <c r="CJ37" i="70"/>
  <c r="CI37" i="70"/>
  <c r="CH37" i="70"/>
  <c r="CG37" i="70"/>
  <c r="CF37" i="70"/>
  <c r="CE37" i="70"/>
  <c r="DB5" i="47"/>
  <c r="DA5" i="47"/>
  <c r="CO41" i="70"/>
  <c r="CZ41" i="47"/>
  <c r="CY41" i="47"/>
  <c r="CX41" i="47"/>
  <c r="CW41" i="47"/>
  <c r="CV41" i="47"/>
  <c r="CU41" i="47"/>
  <c r="CQ41" i="47"/>
  <c r="CP41" i="47"/>
  <c r="CL41" i="47"/>
  <c r="CI41" i="47"/>
  <c r="CH41" i="47"/>
  <c r="CG41" i="47"/>
  <c r="CC41" i="47"/>
  <c r="CD41" i="47"/>
  <c r="CB41" i="47"/>
  <c r="CA41" i="47"/>
  <c r="BZ41" i="47"/>
  <c r="BY41" i="47"/>
  <c r="BW41" i="47"/>
  <c r="BX41" i="47"/>
  <c r="BV41" i="47"/>
  <c r="BU41" i="47"/>
  <c r="CF41" i="47"/>
  <c r="CE41" i="47"/>
  <c r="CU58" i="1" l="1"/>
  <c r="AG62" i="47" a="1"/>
  <c r="AG62" i="47" s="1"/>
  <c r="CC60" i="70"/>
  <c r="DX61" i="70"/>
  <c r="DX60" i="70"/>
  <c r="DX62" i="70" a="1"/>
  <c r="DX62" i="70" s="1"/>
  <c r="CS58" i="1"/>
  <c r="CO58" i="1"/>
  <c r="CG60" i="1" a="1"/>
  <c r="CG60" i="1" s="1"/>
  <c r="CV60" i="1" a="1"/>
  <c r="CV60" i="1" s="1"/>
  <c r="BM59" i="1"/>
  <c r="BM58" i="1"/>
  <c r="CG58" i="1"/>
  <c r="CZ58" i="1"/>
  <c r="CW60" i="1" a="1"/>
  <c r="CW60" i="1" s="1"/>
  <c r="BZ60" i="1" a="1"/>
  <c r="BZ60" i="1" s="1"/>
  <c r="CH60" i="1" a="1"/>
  <c r="CH60" i="1" s="1"/>
  <c r="CH59" i="1"/>
  <c r="CZ59" i="1"/>
  <c r="DC59" i="1"/>
  <c r="CM60" i="1" a="1"/>
  <c r="CM60" i="1" s="1"/>
  <c r="DC60" i="1" a="1"/>
  <c r="DC60" i="1" s="1"/>
  <c r="BS59" i="1"/>
  <c r="BS60" i="1" a="1"/>
  <c r="BS60" i="1" s="1"/>
  <c r="CC58" i="1"/>
  <c r="CK59" i="1"/>
  <c r="CL59" i="1"/>
  <c r="CA60" i="1" a="1"/>
  <c r="CA60" i="1" s="1"/>
  <c r="BS58" i="1"/>
  <c r="CM59" i="1"/>
  <c r="CB60" i="1" a="1"/>
  <c r="CB60" i="1" s="1"/>
  <c r="CT59" i="1"/>
  <c r="CC60" i="1" a="1"/>
  <c r="CC60" i="1" s="1"/>
  <c r="CA58" i="1"/>
  <c r="CU59" i="1"/>
  <c r="CD60" i="1" a="1"/>
  <c r="CD60" i="1" s="1"/>
  <c r="CB58" i="1"/>
  <c r="CD58" i="1"/>
  <c r="CO60" i="1" a="1"/>
  <c r="CO60" i="1" s="1"/>
  <c r="BO58" i="1"/>
  <c r="CP60" i="1" a="1"/>
  <c r="CP60" i="1" s="1"/>
  <c r="BO59" i="1"/>
  <c r="CS60" i="1" a="1"/>
  <c r="CS60" i="1" s="1"/>
  <c r="BU58" i="1"/>
  <c r="BP59" i="1"/>
  <c r="CP59" i="1"/>
  <c r="BP60" i="1" a="1"/>
  <c r="BP60" i="1" s="1"/>
  <c r="CT60" i="1" a="1"/>
  <c r="CT60" i="1" s="1"/>
  <c r="BV58" i="1"/>
  <c r="DG58" i="1"/>
  <c r="BR59" i="1"/>
  <c r="BR60" i="1" a="1"/>
  <c r="BR60" i="1" s="1"/>
  <c r="BY58" i="1"/>
  <c r="DW58" i="1"/>
  <c r="BW59" i="1"/>
  <c r="BX59" i="1"/>
  <c r="DG60" i="1" a="1"/>
  <c r="DG60" i="1" s="1"/>
  <c r="BY59" i="1"/>
  <c r="DW60" i="1" a="1"/>
  <c r="DW60" i="1" s="1"/>
  <c r="BZ59" i="1"/>
  <c r="CA59" i="1"/>
  <c r="DW59" i="1"/>
  <c r="CI58" i="1"/>
  <c r="CK58" i="1"/>
  <c r="CL58" i="1"/>
  <c r="CI60" i="1" a="1"/>
  <c r="CI60" i="1" s="1"/>
  <c r="BU59" i="1"/>
  <c r="BV59" i="1"/>
  <c r="BV60" i="1" a="1"/>
  <c r="BV60" i="1" s="1"/>
  <c r="BX60" i="1" a="1"/>
  <c r="BX60" i="1" s="1"/>
  <c r="DX59" i="1"/>
  <c r="DX60" i="1" a="1"/>
  <c r="DX60" i="1" s="1"/>
  <c r="DX58" i="1"/>
  <c r="CY60" i="1" a="1"/>
  <c r="CY60" i="1" s="1"/>
  <c r="CY58" i="1"/>
  <c r="CY59" i="1"/>
  <c r="CR58" i="1"/>
  <c r="CR59" i="1"/>
  <c r="CQ59" i="1"/>
  <c r="CQ60" i="1" a="1"/>
  <c r="CQ60" i="1" s="1"/>
  <c r="CN59" i="1"/>
  <c r="CN58" i="1"/>
  <c r="CJ59" i="1"/>
  <c r="CJ60" i="1" a="1"/>
  <c r="CJ60" i="1" s="1"/>
  <c r="CF60" i="1" a="1"/>
  <c r="CF60" i="1" s="1"/>
  <c r="CF58" i="1"/>
  <c r="CE60" i="1" a="1"/>
  <c r="CE60" i="1" s="1"/>
  <c r="CE58" i="1"/>
  <c r="BW58" i="1"/>
  <c r="BT60" i="1" a="1"/>
  <c r="BT60" i="1" s="1"/>
  <c r="BT58" i="1"/>
  <c r="BQ60" i="1" a="1"/>
  <c r="BQ60" i="1" s="1"/>
  <c r="BQ59" i="1"/>
  <c r="BQ58" i="1"/>
  <c r="BN59" i="1"/>
  <c r="BN60" i="1" a="1"/>
  <c r="BN60" i="1" s="1"/>
  <c r="BN58" i="1"/>
  <c r="BL59" i="1"/>
  <c r="BL60" i="1" a="1"/>
  <c r="BL60" i="1" s="1"/>
  <c r="BO62" i="47" a="1"/>
  <c r="BO62" i="47" s="1"/>
  <c r="CM50" i="70"/>
  <c r="CB62" i="70" a="1"/>
  <c r="CB62" i="70" s="1"/>
  <c r="BX62" i="70" a="1"/>
  <c r="BX62" i="70" s="1"/>
  <c r="CF62" i="70" a="1"/>
  <c r="CF62" i="70" s="1"/>
  <c r="BY60" i="70"/>
  <c r="BY62" i="70" a="1"/>
  <c r="BY62" i="70" s="1"/>
  <c r="CC62" i="70" a="1"/>
  <c r="CC62" i="70" s="1"/>
  <c r="BX60" i="70"/>
  <c r="CF60" i="70"/>
  <c r="AH60" i="47"/>
  <c r="CB60" i="70"/>
  <c r="CB61" i="70"/>
  <c r="BP60" i="47"/>
  <c r="BO60" i="47"/>
  <c r="AH61" i="47"/>
  <c r="AI60" i="47"/>
  <c r="AJ60" i="47"/>
  <c r="CC61" i="70"/>
  <c r="CF61" i="70"/>
  <c r="BY61" i="70"/>
  <c r="BX61" i="70"/>
  <c r="AI61" i="47"/>
  <c r="BO61" i="47"/>
  <c r="BP61" i="47"/>
  <c r="AJ61" i="47"/>
  <c r="CO47" i="47"/>
  <c r="CY47" i="47"/>
  <c r="CU47" i="47"/>
  <c r="CF47" i="47"/>
  <c r="CE47" i="47"/>
  <c r="CA10" i="70"/>
  <c r="BZ10" i="70"/>
  <c r="CQ10" i="70"/>
  <c r="CS10" i="70"/>
  <c r="CT10" i="70"/>
  <c r="CV10" i="70"/>
  <c r="CW10" i="70"/>
  <c r="CX10" i="70"/>
  <c r="CY10" i="70"/>
  <c r="CZ10" i="70"/>
  <c r="CM8" i="70"/>
  <c r="BU9" i="70"/>
  <c r="BW9" i="70"/>
  <c r="CI29" i="47"/>
  <c r="CF29" i="47"/>
  <c r="CE29" i="47"/>
  <c r="CD29" i="47"/>
  <c r="CC29" i="47"/>
  <c r="CB29" i="47"/>
  <c r="CA29" i="47"/>
  <c r="BY29" i="47"/>
  <c r="BX29" i="47"/>
  <c r="BV29" i="47"/>
  <c r="BT29" i="47"/>
  <c r="CT47" i="47"/>
  <c r="AU17" i="47"/>
  <c r="AU34" i="47"/>
  <c r="AV34" i="47"/>
  <c r="AW34" i="47"/>
  <c r="AT34" i="47"/>
  <c r="AS34" i="47"/>
  <c r="AR34" i="47"/>
  <c r="AK34" i="47"/>
  <c r="AX34" i="47"/>
  <c r="AQ34" i="47"/>
  <c r="AP34" i="47"/>
  <c r="AO34" i="47"/>
  <c r="AN34" i="47"/>
  <c r="AM34" i="47"/>
  <c r="AL34" i="47"/>
  <c r="CB39" i="47"/>
  <c r="BF39" i="47"/>
  <c r="BE39" i="47"/>
  <c r="AR39" i="47"/>
  <c r="AQ39" i="47"/>
  <c r="AP39" i="47"/>
  <c r="AO39" i="47"/>
  <c r="CX36" i="47"/>
  <c r="CU36" i="47"/>
  <c r="CV36" i="47"/>
  <c r="CW36" i="47"/>
  <c r="CT36" i="47"/>
  <c r="CM36" i="47"/>
  <c r="CL36" i="47"/>
  <c r="CK36" i="47"/>
  <c r="CJ36" i="47"/>
  <c r="CI36" i="47"/>
  <c r="CH36" i="47"/>
  <c r="CG36" i="47"/>
  <c r="CF36" i="47"/>
  <c r="CE36" i="47"/>
  <c r="BW36" i="47"/>
  <c r="BW23" i="70"/>
  <c r="CD23" i="70"/>
  <c r="CE21" i="70"/>
  <c r="CO21" i="70"/>
  <c r="CP21" i="70"/>
  <c r="BD3" i="70"/>
  <c r="BD7" i="47"/>
  <c r="BC7" i="47"/>
  <c r="BE2" i="70"/>
  <c r="BE2" i="47"/>
  <c r="AT22" i="70"/>
  <c r="AS22" i="70"/>
  <c r="AR22" i="70"/>
  <c r="AY25" i="47"/>
  <c r="AT17" i="47"/>
  <c r="AS17" i="47"/>
  <c r="AR17" i="47"/>
  <c r="AT22" i="47"/>
  <c r="AS22" i="47"/>
  <c r="AR22" i="47"/>
  <c r="AK34" i="70"/>
  <c r="AL34" i="70"/>
  <c r="AM34" i="70"/>
  <c r="AN34" i="70"/>
  <c r="AO34" i="70"/>
  <c r="AP34" i="70"/>
  <c r="AQ34" i="70"/>
  <c r="AR34" i="70"/>
  <c r="CT41" i="47"/>
  <c r="CS36" i="47"/>
  <c r="CR41" i="47"/>
  <c r="V13" i="47"/>
  <c r="U13" i="47"/>
  <c r="T13" i="47"/>
  <c r="S13" i="47"/>
  <c r="R13" i="47"/>
  <c r="Q13" i="47"/>
  <c r="P13" i="47"/>
  <c r="O13" i="47"/>
  <c r="N13" i="47"/>
  <c r="L13" i="47"/>
  <c r="K13" i="47"/>
  <c r="V13" i="70"/>
  <c r="U13" i="70"/>
  <c r="T13" i="70"/>
  <c r="S13" i="70"/>
  <c r="R13" i="70"/>
  <c r="Q13" i="70"/>
  <c r="P13" i="70"/>
  <c r="O13" i="70"/>
  <c r="N13" i="70"/>
  <c r="M13" i="70"/>
  <c r="L13" i="70"/>
  <c r="K13" i="70"/>
  <c r="AY51" i="47"/>
  <c r="BA51" i="70"/>
  <c r="AZ51" i="70"/>
  <c r="AY51" i="70"/>
  <c r="AX51" i="70"/>
  <c r="AW51" i="70"/>
  <c r="AV51" i="70"/>
  <c r="AU51" i="70"/>
  <c r="AT51" i="70"/>
  <c r="AS51" i="70"/>
  <c r="AR51" i="70"/>
  <c r="AQ51" i="70"/>
  <c r="AP51" i="70"/>
  <c r="AO51" i="70"/>
  <c r="AN51" i="70"/>
  <c r="AM51" i="70"/>
  <c r="AL51" i="70"/>
  <c r="AK51" i="70"/>
  <c r="AJ51" i="70"/>
  <c r="AI51" i="70"/>
  <c r="AH51" i="70"/>
  <c r="AG51" i="70"/>
  <c r="AF51" i="70"/>
  <c r="AE51" i="70"/>
  <c r="AD51" i="70"/>
  <c r="AC51" i="70"/>
  <c r="AB51" i="70"/>
  <c r="AA51" i="70"/>
  <c r="Z51" i="70"/>
  <c r="X51" i="70"/>
  <c r="W51" i="70"/>
  <c r="V51" i="70"/>
  <c r="U51" i="70"/>
  <c r="T51" i="70"/>
  <c r="BA51" i="47"/>
  <c r="AZ51" i="47"/>
  <c r="AX51" i="47"/>
  <c r="AW51" i="47"/>
  <c r="AV51" i="47"/>
  <c r="AU51" i="47"/>
  <c r="AT51" i="47"/>
  <c r="AS51" i="47"/>
  <c r="AF51" i="47"/>
  <c r="AE51" i="47"/>
  <c r="AD51" i="47"/>
  <c r="AC51" i="47"/>
  <c r="AB51" i="47"/>
  <c r="AA51" i="47"/>
  <c r="X51" i="47"/>
  <c r="Z51" i="47"/>
  <c r="W51" i="47"/>
  <c r="V51" i="47"/>
  <c r="U51" i="47"/>
  <c r="T51" i="47"/>
  <c r="Y42" i="70"/>
  <c r="Z42" i="70"/>
  <c r="AA42" i="70"/>
  <c r="X42" i="70"/>
  <c r="Z42" i="47"/>
  <c r="AA42" i="47"/>
  <c r="X42" i="47"/>
  <c r="AA34" i="47"/>
  <c r="Z34" i="47"/>
  <c r="Y34" i="47"/>
  <c r="BR3" i="70"/>
  <c r="BS3" i="70"/>
  <c r="BT3" i="70"/>
  <c r="BU3" i="70"/>
  <c r="BV3" i="70"/>
  <c r="BP3" i="70"/>
  <c r="BQ3" i="70"/>
  <c r="BO3" i="70"/>
  <c r="BN3" i="70"/>
  <c r="BL3" i="70"/>
  <c r="BM3" i="70"/>
  <c r="BN3" i="47"/>
  <c r="BM3" i="47"/>
  <c r="BK3" i="70"/>
  <c r="BL3" i="47"/>
  <c r="BI3" i="70"/>
  <c r="BJ3" i="70"/>
  <c r="BH3" i="70"/>
  <c r="BG3" i="70"/>
  <c r="BF3" i="70"/>
  <c r="BE3" i="70"/>
  <c r="BC3" i="70"/>
  <c r="BB3" i="70"/>
  <c r="BA3" i="70"/>
  <c r="AZ3" i="70"/>
  <c r="AY3" i="70"/>
  <c r="BH3" i="47"/>
  <c r="BI3" i="47"/>
  <c r="BJ3" i="47"/>
  <c r="BG3" i="47"/>
  <c r="BF3" i="47"/>
  <c r="BE3" i="47"/>
  <c r="BD3" i="47"/>
  <c r="BC3" i="47"/>
  <c r="BB3" i="47"/>
  <c r="AZ3" i="47"/>
  <c r="BA3" i="47"/>
  <c r="BK3" i="47"/>
  <c r="AY3" i="47"/>
  <c r="K60" i="47" l="1"/>
  <c r="AY60" i="1" a="1"/>
  <c r="AY60" i="1" s="1"/>
  <c r="AY58" i="1"/>
  <c r="AY59" i="1"/>
  <c r="AZ58" i="1"/>
  <c r="AZ59" i="1"/>
  <c r="AZ60" i="1" a="1"/>
  <c r="AZ60" i="1" s="1"/>
  <c r="BA59" i="1"/>
  <c r="BA58" i="1"/>
  <c r="BA60" i="1" a="1"/>
  <c r="BA60" i="1" s="1"/>
  <c r="BB58" i="1"/>
  <c r="BB59" i="1"/>
  <c r="BB60" i="1" a="1"/>
  <c r="BB60" i="1" s="1"/>
  <c r="BY62" i="47" a="1"/>
  <c r="BY62" i="47" s="1"/>
  <c r="BK62" i="47" a="1"/>
  <c r="BK62" i="47" s="1"/>
  <c r="N62" i="47" a="1"/>
  <c r="N62" i="47" s="1"/>
  <c r="BN62" i="47" a="1"/>
  <c r="BN62" i="47" s="1"/>
  <c r="P62" i="47" a="1"/>
  <c r="P62" i="47" s="1"/>
  <c r="BB62" i="47" a="1"/>
  <c r="BB62" i="47" s="1"/>
  <c r="BH62" i="47" a="1"/>
  <c r="BH62" i="47" s="1"/>
  <c r="AC62" i="47" a="1"/>
  <c r="AC62" i="47" s="1"/>
  <c r="BG62" i="47" a="1"/>
  <c r="BG62" i="47" s="1"/>
  <c r="BV61" i="47"/>
  <c r="AZ62" i="47" a="1"/>
  <c r="AZ62" i="47" s="1"/>
  <c r="BI62" i="47" a="1"/>
  <c r="BI62" i="47" s="1"/>
  <c r="AE62" i="47" a="1"/>
  <c r="AE62" i="47" s="1"/>
  <c r="AD62" i="47" a="1"/>
  <c r="AD62" i="47" s="1"/>
  <c r="CU62" i="47" a="1"/>
  <c r="CU62" i="47" s="1"/>
  <c r="CC60" i="47"/>
  <c r="L62" i="47" a="1"/>
  <c r="L62" i="47" s="1"/>
  <c r="T62" i="47" a="1"/>
  <c r="T62" i="47" s="1"/>
  <c r="Y62" i="47" a="1"/>
  <c r="Y62" i="47" s="1"/>
  <c r="M62" i="47" a="1"/>
  <c r="M62" i="47" s="1"/>
  <c r="BT60" i="47"/>
  <c r="CE62" i="47" a="1"/>
  <c r="CE62" i="47" s="1"/>
  <c r="BA62" i="47" a="1"/>
  <c r="BA62" i="47" s="1"/>
  <c r="BJ62" i="47" a="1"/>
  <c r="BJ62" i="47" s="1"/>
  <c r="BM62" i="47" a="1"/>
  <c r="BM62" i="47" s="1"/>
  <c r="O62" i="47" a="1"/>
  <c r="O62" i="47" s="1"/>
  <c r="BX60" i="47"/>
  <c r="CI62" i="70" a="1"/>
  <c r="CI62" i="70" s="1"/>
  <c r="BV62" i="70" a="1"/>
  <c r="BV62" i="70" s="1"/>
  <c r="K62" i="70" a="1"/>
  <c r="K62" i="70" s="1"/>
  <c r="S62" i="70" a="1"/>
  <c r="S62" i="70" s="1"/>
  <c r="AQ62" i="70" a="1"/>
  <c r="AQ62" i="70" s="1"/>
  <c r="CJ62" i="70" a="1"/>
  <c r="CJ62" i="70" s="1"/>
  <c r="CU62" i="70" a="1"/>
  <c r="CU62" i="70" s="1"/>
  <c r="BC62" i="70" a="1"/>
  <c r="BC62" i="70" s="1"/>
  <c r="BK62" i="70" a="1"/>
  <c r="BK62" i="70" s="1"/>
  <c r="BP62" i="70" a="1"/>
  <c r="BP62" i="70" s="1"/>
  <c r="R62" i="70" a="1"/>
  <c r="R62" i="70" s="1"/>
  <c r="AV62" i="70" a="1"/>
  <c r="AV62" i="70" s="1"/>
  <c r="L62" i="70" a="1"/>
  <c r="L62" i="70" s="1"/>
  <c r="BD62" i="70" a="1"/>
  <c r="BD62" i="70" s="1"/>
  <c r="DW62" i="70" a="1"/>
  <c r="DW62" i="70" s="1"/>
  <c r="CK62" i="70" a="1"/>
  <c r="CK62" i="70" s="1"/>
  <c r="BG62" i="70" a="1"/>
  <c r="BG62" i="70" s="1"/>
  <c r="BM62" i="70" a="1"/>
  <c r="BM62" i="70" s="1"/>
  <c r="BT62" i="70" a="1"/>
  <c r="BT62" i="70" s="1"/>
  <c r="AW62" i="70" a="1"/>
  <c r="AW62" i="70" s="1"/>
  <c r="M62" i="70" a="1"/>
  <c r="M62" i="70" s="1"/>
  <c r="CA62" i="70" a="1"/>
  <c r="CA62" i="70" s="1"/>
  <c r="AY62" i="70" a="1"/>
  <c r="AY62" i="70" s="1"/>
  <c r="BH62" i="70" a="1"/>
  <c r="BH62" i="70" s="1"/>
  <c r="BL62" i="70" a="1"/>
  <c r="BL62" i="70" s="1"/>
  <c r="BS62" i="70" a="1"/>
  <c r="BS62" i="70" s="1"/>
  <c r="AH62" i="70" a="1"/>
  <c r="AH62" i="70" s="1"/>
  <c r="AX62" i="70" a="1"/>
  <c r="AX62" i="70" s="1"/>
  <c r="N62" i="70" a="1"/>
  <c r="N62" i="70" s="1"/>
  <c r="BJ62" i="70" a="1"/>
  <c r="BJ62" i="70" s="1"/>
  <c r="BR62" i="70" a="1"/>
  <c r="BR62" i="70" s="1"/>
  <c r="AI62" i="70" a="1"/>
  <c r="AI62" i="70" s="1"/>
  <c r="O62" i="70" a="1"/>
  <c r="O62" i="70" s="1"/>
  <c r="BA62" i="70" a="1"/>
  <c r="BA62" i="70" s="1"/>
  <c r="BI62" i="70" a="1"/>
  <c r="BI62" i="70" s="1"/>
  <c r="BO62" i="70" a="1"/>
  <c r="BO62" i="70" s="1"/>
  <c r="AJ62" i="70" a="1"/>
  <c r="AJ62" i="70" s="1"/>
  <c r="P62" i="70" a="1"/>
  <c r="P62" i="70" s="1"/>
  <c r="BN62" i="70" a="1"/>
  <c r="BN62" i="70" s="1"/>
  <c r="BB62" i="70" a="1"/>
  <c r="BB62" i="70" s="1"/>
  <c r="BQ62" i="70" a="1"/>
  <c r="BQ62" i="70" s="1"/>
  <c r="Q62" i="70" a="1"/>
  <c r="Q62" i="70" s="1"/>
  <c r="CE62" i="70" a="1"/>
  <c r="CE62" i="70" s="1"/>
  <c r="CN50" i="70"/>
  <c r="BE62" i="47" a="1"/>
  <c r="BE62" i="47" s="1"/>
  <c r="Z62" i="70" a="1"/>
  <c r="Z62" i="70" s="1"/>
  <c r="CT62" i="70" a="1"/>
  <c r="CT62" i="70" s="1"/>
  <c r="W62" i="70" a="1"/>
  <c r="W62" i="70" s="1"/>
  <c r="AA62" i="70" a="1"/>
  <c r="AA62" i="70" s="1"/>
  <c r="CV62" i="70" a="1"/>
  <c r="CV62" i="70" s="1"/>
  <c r="CF62" i="47" a="1"/>
  <c r="CF62" i="47" s="1"/>
  <c r="Y62" i="70" a="1"/>
  <c r="Y62" i="70" s="1"/>
  <c r="BC62" i="47" a="1"/>
  <c r="BC62" i="47" s="1"/>
  <c r="AN62" i="47" a="1"/>
  <c r="AN62" i="47" s="1"/>
  <c r="X62" i="47" a="1"/>
  <c r="X62" i="47" s="1"/>
  <c r="Q62" i="47" a="1"/>
  <c r="Q62" i="47" s="1"/>
  <c r="AR62" i="47" a="1"/>
  <c r="AR62" i="47" s="1"/>
  <c r="BD62" i="47" a="1"/>
  <c r="BD62" i="47" s="1"/>
  <c r="R62" i="47" a="1"/>
  <c r="R62" i="47" s="1"/>
  <c r="AX62" i="47" a="1"/>
  <c r="AX62" i="47" s="1"/>
  <c r="AY62" i="47" a="1"/>
  <c r="AY62" i="47" s="1"/>
  <c r="AA62" i="47" a="1"/>
  <c r="AA62" i="47" s="1"/>
  <c r="AL60" i="47"/>
  <c r="AL62" i="47" a="1"/>
  <c r="AL62" i="47" s="1"/>
  <c r="AB60" i="47"/>
  <c r="AB62" i="47" a="1"/>
  <c r="AB62" i="47" s="1"/>
  <c r="AM60" i="47"/>
  <c r="AM62" i="47" a="1"/>
  <c r="AM62" i="47" s="1"/>
  <c r="AV62" i="47" a="1"/>
  <c r="AV62" i="47" s="1"/>
  <c r="CS62" i="47" a="1"/>
  <c r="CS62" i="47" s="1"/>
  <c r="AS62" i="47" a="1"/>
  <c r="AS62" i="47" s="1"/>
  <c r="AO62" i="47" a="1"/>
  <c r="AO62" i="47" s="1"/>
  <c r="AU62" i="47" a="1"/>
  <c r="AU62" i="47" s="1"/>
  <c r="S62" i="47" a="1"/>
  <c r="S62" i="47" s="1"/>
  <c r="AP62" i="47" a="1"/>
  <c r="AP62" i="47" s="1"/>
  <c r="BL62" i="47" a="1"/>
  <c r="BL62" i="47" s="1"/>
  <c r="W60" i="47"/>
  <c r="W62" i="47" a="1"/>
  <c r="W62" i="47" s="1"/>
  <c r="AF60" i="47"/>
  <c r="AF62" i="47" a="1"/>
  <c r="AF62" i="47" s="1"/>
  <c r="AQ62" i="47" a="1"/>
  <c r="AQ62" i="47" s="1"/>
  <c r="CT62" i="47" a="1"/>
  <c r="CT62" i="47" s="1"/>
  <c r="BT62" i="47" a="1"/>
  <c r="BT62" i="47" s="1"/>
  <c r="BV62" i="47" a="1"/>
  <c r="BV62" i="47" s="1"/>
  <c r="AT62" i="47" a="1"/>
  <c r="AT62" i="47" s="1"/>
  <c r="CB62" i="47" a="1"/>
  <c r="CB62" i="47" s="1"/>
  <c r="BF60" i="47"/>
  <c r="BF62" i="47" a="1"/>
  <c r="BF62" i="47" s="1"/>
  <c r="U62" i="47" a="1"/>
  <c r="U62" i="47" s="1"/>
  <c r="AW62" i="47" a="1"/>
  <c r="AW62" i="47" s="1"/>
  <c r="CW62" i="47" a="1"/>
  <c r="CW62" i="47" s="1"/>
  <c r="BX62" i="47" a="1"/>
  <c r="BX62" i="47" s="1"/>
  <c r="K62" i="47" a="1"/>
  <c r="K62" i="47" s="1"/>
  <c r="Z62" i="47" a="1"/>
  <c r="Z62" i="47" s="1"/>
  <c r="V62" i="47" a="1"/>
  <c r="V62" i="47" s="1"/>
  <c r="AK60" i="47"/>
  <c r="AK62" i="47" a="1"/>
  <c r="AK62" i="47" s="1"/>
  <c r="CV62" i="47" a="1"/>
  <c r="CV62" i="47" s="1"/>
  <c r="CC62" i="47" a="1"/>
  <c r="CC62" i="47" s="1"/>
  <c r="AL62" i="70" a="1"/>
  <c r="AL62" i="70" s="1"/>
  <c r="X62" i="70" a="1"/>
  <c r="X62" i="70" s="1"/>
  <c r="AN62" i="70" a="1"/>
  <c r="AN62" i="70" s="1"/>
  <c r="DV60" i="70"/>
  <c r="DV62" i="70" a="1"/>
  <c r="DV62" i="70" s="1"/>
  <c r="AK62" i="70" a="1"/>
  <c r="AK62" i="70" s="1"/>
  <c r="AR62" i="70" a="1"/>
  <c r="AR62" i="70" s="1"/>
  <c r="BF60" i="70"/>
  <c r="BF62" i="70" a="1"/>
  <c r="BF62" i="70" s="1"/>
  <c r="AS62" i="70" a="1"/>
  <c r="AS62" i="70" s="1"/>
  <c r="CW62" i="70" a="1"/>
  <c r="CW62" i="70" s="1"/>
  <c r="AU60" i="70"/>
  <c r="AU62" i="70" a="1"/>
  <c r="AU62" i="70" s="1"/>
  <c r="AT62" i="70" a="1"/>
  <c r="AT62" i="70" s="1"/>
  <c r="T62" i="70" a="1"/>
  <c r="T62" i="70" s="1"/>
  <c r="AE62" i="70" a="1"/>
  <c r="AE62" i="70" s="1"/>
  <c r="AP62" i="70" a="1"/>
  <c r="AP62" i="70" s="1"/>
  <c r="AZ62" i="70" a="1"/>
  <c r="AZ62" i="70" s="1"/>
  <c r="AD62" i="70" a="1"/>
  <c r="AD62" i="70" s="1"/>
  <c r="AG60" i="70"/>
  <c r="AG62" i="70" a="1"/>
  <c r="AG62" i="70" s="1"/>
  <c r="U62" i="70" a="1"/>
  <c r="U62" i="70" s="1"/>
  <c r="AF62" i="70" a="1"/>
  <c r="AF62" i="70" s="1"/>
  <c r="AO62" i="70" a="1"/>
  <c r="AO62" i="70" s="1"/>
  <c r="BE62" i="70" a="1"/>
  <c r="BE62" i="70" s="1"/>
  <c r="CS62" i="70" a="1"/>
  <c r="CS62" i="70" s="1"/>
  <c r="V62" i="70" a="1"/>
  <c r="V62" i="70" s="1"/>
  <c r="AC62" i="70" a="1"/>
  <c r="AC62" i="70" s="1"/>
  <c r="AB62" i="70" a="1"/>
  <c r="AB62" i="70" s="1"/>
  <c r="AM62" i="70" a="1"/>
  <c r="AM62" i="70" s="1"/>
  <c r="BL60" i="70"/>
  <c r="BN60" i="70"/>
  <c r="AV60" i="70"/>
  <c r="L60" i="70"/>
  <c r="BD60" i="70"/>
  <c r="AY60" i="70"/>
  <c r="S60" i="70"/>
  <c r="AQ60" i="70"/>
  <c r="BJ60" i="70"/>
  <c r="BR60" i="70"/>
  <c r="BI60" i="70"/>
  <c r="BO60" i="70"/>
  <c r="AW60" i="70"/>
  <c r="M60" i="70"/>
  <c r="CT60" i="70"/>
  <c r="BG60" i="70"/>
  <c r="R60" i="70"/>
  <c r="BH60" i="70"/>
  <c r="BB60" i="70"/>
  <c r="BQ60" i="70"/>
  <c r="AH60" i="70"/>
  <c r="AX60" i="70"/>
  <c r="N60" i="70"/>
  <c r="AN60" i="70"/>
  <c r="CI60" i="70"/>
  <c r="BM60" i="70"/>
  <c r="BS60" i="70"/>
  <c r="BC60" i="70"/>
  <c r="BK60" i="70"/>
  <c r="BP60" i="70"/>
  <c r="AI60" i="70"/>
  <c r="O60" i="70"/>
  <c r="DW60" i="70"/>
  <c r="CJ60" i="70"/>
  <c r="BT60" i="70"/>
  <c r="BV60" i="70"/>
  <c r="AJ60" i="70"/>
  <c r="P60" i="70"/>
  <c r="CK60" i="70"/>
  <c r="K60" i="70"/>
  <c r="Q60" i="70"/>
  <c r="AR60" i="70"/>
  <c r="CA60" i="70"/>
  <c r="CF60" i="47"/>
  <c r="AB60" i="70"/>
  <c r="AV60" i="47"/>
  <c r="Y60" i="70"/>
  <c r="AE60" i="70"/>
  <c r="X60" i="70"/>
  <c r="W60" i="70"/>
  <c r="CE61" i="70"/>
  <c r="AM60" i="70"/>
  <c r="CS60" i="70"/>
  <c r="AL60" i="70"/>
  <c r="CU61" i="70"/>
  <c r="CU60" i="70"/>
  <c r="AS60" i="70"/>
  <c r="AZ60" i="70"/>
  <c r="CW60" i="70"/>
  <c r="AK60" i="70"/>
  <c r="AT60" i="70"/>
  <c r="T60" i="70"/>
  <c r="AP60" i="70"/>
  <c r="BA60" i="70"/>
  <c r="AC60" i="70"/>
  <c r="U60" i="70"/>
  <c r="AF60" i="70"/>
  <c r="AO60" i="70"/>
  <c r="BE60" i="70"/>
  <c r="CV60" i="70"/>
  <c r="CE60" i="70"/>
  <c r="AG60" i="47"/>
  <c r="AC60" i="47"/>
  <c r="Q60" i="47"/>
  <c r="AR60" i="47"/>
  <c r="AN60" i="47"/>
  <c r="CV60" i="47"/>
  <c r="BK60" i="47"/>
  <c r="BG60" i="47"/>
  <c r="BL60" i="47"/>
  <c r="AD60" i="47"/>
  <c r="R60" i="47"/>
  <c r="CS60" i="47"/>
  <c r="AS60" i="47"/>
  <c r="AO60" i="47"/>
  <c r="CU60" i="47"/>
  <c r="BV60" i="47"/>
  <c r="BA60" i="47"/>
  <c r="BJ60" i="47"/>
  <c r="AA60" i="70"/>
  <c r="S60" i="47"/>
  <c r="AT60" i="47"/>
  <c r="AP60" i="47"/>
  <c r="BY60" i="47"/>
  <c r="AZ60" i="47"/>
  <c r="BI60" i="47"/>
  <c r="BM60" i="47"/>
  <c r="Y60" i="47"/>
  <c r="L60" i="47"/>
  <c r="T60" i="47"/>
  <c r="AQ60" i="47"/>
  <c r="BB60" i="47"/>
  <c r="BH60" i="47"/>
  <c r="BN60" i="47"/>
  <c r="Z60" i="47"/>
  <c r="M60" i="47"/>
  <c r="U60" i="47"/>
  <c r="AW60" i="47"/>
  <c r="AX60" i="47"/>
  <c r="AU60" i="47"/>
  <c r="BC60" i="47"/>
  <c r="Z60" i="70"/>
  <c r="AA60" i="47"/>
  <c r="N60" i="47"/>
  <c r="V60" i="47"/>
  <c r="BD60" i="47"/>
  <c r="AE60" i="47"/>
  <c r="O60" i="47"/>
  <c r="CT60" i="47"/>
  <c r="CB60" i="47"/>
  <c r="AY60" i="47"/>
  <c r="AD60" i="70"/>
  <c r="X60" i="47"/>
  <c r="V60" i="70"/>
  <c r="P60" i="47"/>
  <c r="BE60" i="47"/>
  <c r="CW60" i="47"/>
  <c r="CE60" i="47"/>
  <c r="BB61" i="70"/>
  <c r="BQ61" i="70"/>
  <c r="AH61" i="70"/>
  <c r="AX61" i="70"/>
  <c r="N61" i="70"/>
  <c r="AN61" i="70"/>
  <c r="CT61" i="70"/>
  <c r="BC61" i="70"/>
  <c r="BK61" i="70"/>
  <c r="BP61" i="70"/>
  <c r="AI61" i="70"/>
  <c r="O61" i="70"/>
  <c r="AM61" i="70"/>
  <c r="CI61" i="70"/>
  <c r="CS61" i="70"/>
  <c r="AJ61" i="70"/>
  <c r="P61" i="70"/>
  <c r="AL61" i="70"/>
  <c r="BF61" i="70"/>
  <c r="Q61" i="70"/>
  <c r="AK61" i="70"/>
  <c r="AR61" i="70"/>
  <c r="CK61" i="70"/>
  <c r="BG61" i="70"/>
  <c r="BM61" i="70"/>
  <c r="BT61" i="70"/>
  <c r="R61" i="70"/>
  <c r="AS61" i="70"/>
  <c r="CA61" i="70"/>
  <c r="AY61" i="70"/>
  <c r="BH61" i="70"/>
  <c r="BL61" i="70"/>
  <c r="BS61" i="70"/>
  <c r="AU61" i="70"/>
  <c r="K61" i="70"/>
  <c r="S61" i="70"/>
  <c r="AQ61" i="70"/>
  <c r="AT61" i="70"/>
  <c r="CJ61" i="70"/>
  <c r="L61" i="70"/>
  <c r="CW61" i="70"/>
  <c r="BV61" i="70"/>
  <c r="DW61" i="70"/>
  <c r="AZ61" i="70"/>
  <c r="BJ61" i="70"/>
  <c r="BN61" i="70"/>
  <c r="BR61" i="70"/>
  <c r="AV61" i="70"/>
  <c r="T61" i="70"/>
  <c r="AP61" i="70"/>
  <c r="BD61" i="70"/>
  <c r="BA61" i="70"/>
  <c r="BI61" i="70"/>
  <c r="BO61" i="70"/>
  <c r="AG61" i="70"/>
  <c r="AW61" i="70"/>
  <c r="M61" i="70"/>
  <c r="U61" i="70"/>
  <c r="AF61" i="70"/>
  <c r="AO61" i="70"/>
  <c r="BE61" i="70"/>
  <c r="CV61" i="70"/>
  <c r="CF61" i="47"/>
  <c r="AL61" i="47"/>
  <c r="BD61" i="47"/>
  <c r="AE61" i="70"/>
  <c r="AE61" i="47"/>
  <c r="X61" i="70"/>
  <c r="O61" i="47"/>
  <c r="CT61" i="47"/>
  <c r="CE61" i="47"/>
  <c r="AY61" i="47"/>
  <c r="AD61" i="70"/>
  <c r="X61" i="47"/>
  <c r="V61" i="70"/>
  <c r="W61" i="70"/>
  <c r="AB61" i="47"/>
  <c r="P61" i="47"/>
  <c r="BE61" i="47"/>
  <c r="AM61" i="47"/>
  <c r="CW61" i="47"/>
  <c r="CB61" i="47"/>
  <c r="AG61" i="47"/>
  <c r="BF61" i="47"/>
  <c r="AC61" i="70"/>
  <c r="AC61" i="47"/>
  <c r="Q61" i="47"/>
  <c r="AR61" i="47"/>
  <c r="AN61" i="47"/>
  <c r="CV61" i="47"/>
  <c r="BT61" i="47"/>
  <c r="AD61" i="47"/>
  <c r="R61" i="47"/>
  <c r="CS61" i="47"/>
  <c r="AS61" i="47"/>
  <c r="AO61" i="47"/>
  <c r="AV61" i="47"/>
  <c r="CU61" i="47"/>
  <c r="AK61" i="47"/>
  <c r="K61" i="47"/>
  <c r="S61" i="47"/>
  <c r="AT61" i="47"/>
  <c r="AP61" i="47"/>
  <c r="BX61" i="47"/>
  <c r="BK61" i="47"/>
  <c r="BG61" i="47"/>
  <c r="BL61" i="47"/>
  <c r="AB61" i="70"/>
  <c r="BJ61" i="47"/>
  <c r="AA61" i="70"/>
  <c r="AZ61" i="47"/>
  <c r="BI61" i="47"/>
  <c r="BM61" i="47"/>
  <c r="Y61" i="47"/>
  <c r="W61" i="47"/>
  <c r="AF61" i="47"/>
  <c r="L61" i="47"/>
  <c r="T61" i="47"/>
  <c r="AQ61" i="47"/>
  <c r="BY61" i="47"/>
  <c r="CC61" i="47"/>
  <c r="BA61" i="47"/>
  <c r="BB61" i="47"/>
  <c r="BH61" i="47"/>
  <c r="BN61" i="47"/>
  <c r="Z61" i="47"/>
  <c r="M61" i="47"/>
  <c r="U61" i="47"/>
  <c r="AW61" i="47"/>
  <c r="AX61" i="47"/>
  <c r="AU61" i="47"/>
  <c r="BC61" i="47"/>
  <c r="Z61" i="70"/>
  <c r="AA61" i="47"/>
  <c r="Y61" i="70"/>
  <c r="N61" i="47"/>
  <c r="V61" i="47"/>
  <c r="DD37" i="70"/>
  <c r="DE37" i="70"/>
  <c r="DF37" i="70"/>
  <c r="DG37" i="70"/>
  <c r="CO50" i="70" l="1"/>
  <c r="DG61" i="70"/>
  <c r="DG62" i="70" a="1"/>
  <c r="DG62" i="70" s="1"/>
  <c r="CY62" i="70" a="1"/>
  <c r="CY62" i="70" s="1"/>
  <c r="CX62" i="70" a="1"/>
  <c r="CX62" i="70" s="1"/>
  <c r="DG60" i="70"/>
  <c r="CX60" i="70"/>
  <c r="CY60" i="70"/>
  <c r="CX61" i="70"/>
  <c r="CY61" i="70"/>
  <c r="DI24" i="70"/>
  <c r="DH24" i="70"/>
  <c r="DF24" i="70"/>
  <c r="CR35" i="70"/>
  <c r="CQ41" i="70"/>
  <c r="CQ35" i="70"/>
  <c r="CQ34" i="70"/>
  <c r="CQ33" i="70"/>
  <c r="CP41" i="70"/>
  <c r="CP35" i="70"/>
  <c r="CP34" i="70"/>
  <c r="CP28" i="70"/>
  <c r="CO34" i="70"/>
  <c r="CN34" i="70"/>
  <c r="CH50" i="70"/>
  <c r="CG50" i="70"/>
  <c r="CG51" i="70"/>
  <c r="CH31" i="70"/>
  <c r="CG31" i="70"/>
  <c r="CD18" i="70"/>
  <c r="BZ18" i="70"/>
  <c r="BW18" i="70"/>
  <c r="CY36" i="47"/>
  <c r="BZ47" i="47"/>
  <c r="BZ23" i="47"/>
  <c r="CQ47" i="47"/>
  <c r="CQ36" i="47"/>
  <c r="CP47" i="47"/>
  <c r="CN36" i="47"/>
  <c r="CO36" i="47"/>
  <c r="CP36" i="47"/>
  <c r="CO41" i="47"/>
  <c r="CN47" i="47"/>
  <c r="CN41" i="47"/>
  <c r="CM47" i="47"/>
  <c r="CM41" i="47"/>
  <c r="CL47" i="47"/>
  <c r="CJ47" i="47"/>
  <c r="CJ41" i="47"/>
  <c r="CJ29" i="47"/>
  <c r="CI47" i="47"/>
  <c r="CI23" i="47"/>
  <c r="CH47" i="47"/>
  <c r="CH29" i="47"/>
  <c r="CH23" i="47"/>
  <c r="CG47" i="47"/>
  <c r="CG37" i="47"/>
  <c r="CG29" i="47"/>
  <c r="CG23" i="47"/>
  <c r="CD47" i="47"/>
  <c r="CD23" i="47"/>
  <c r="CA47" i="47"/>
  <c r="CA23" i="47"/>
  <c r="CK47" i="47"/>
  <c r="CK41" i="47"/>
  <c r="BW47" i="47"/>
  <c r="BW29" i="47"/>
  <c r="BS47" i="47"/>
  <c r="BS29" i="47"/>
  <c r="CD62" i="47" l="1" a="1"/>
  <c r="CD62" i="47" s="1"/>
  <c r="CQ62" i="47" a="1"/>
  <c r="CQ62" i="47" s="1"/>
  <c r="BW62" i="47" a="1"/>
  <c r="BW62" i="47" s="1"/>
  <c r="CP62" i="70" a="1"/>
  <c r="CP62" i="70" s="1"/>
  <c r="BU62" i="70" a="1"/>
  <c r="BU62" i="70" s="1"/>
  <c r="CL62" i="70" a="1"/>
  <c r="CL62" i="70" s="1"/>
  <c r="CR62" i="70" a="1"/>
  <c r="CR62" i="70" s="1"/>
  <c r="BZ62" i="70" a="1"/>
  <c r="BZ62" i="70" s="1"/>
  <c r="CM62" i="70" a="1"/>
  <c r="CM62" i="70" s="1"/>
  <c r="BW62" i="70" a="1"/>
  <c r="BW62" i="70" s="1"/>
  <c r="CD62" i="70" a="1"/>
  <c r="CD62" i="70" s="1"/>
  <c r="CN62" i="70" a="1"/>
  <c r="CN62" i="70" s="1"/>
  <c r="CK62" i="47" a="1"/>
  <c r="CK62" i="47" s="1"/>
  <c r="BZ62" i="47" a="1"/>
  <c r="BZ62" i="47" s="1"/>
  <c r="CI62" i="47" a="1"/>
  <c r="CI62" i="47" s="1"/>
  <c r="BS62" i="47" a="1"/>
  <c r="BS62" i="47" s="1"/>
  <c r="CH62" i="47" a="1"/>
  <c r="CH62" i="47" s="1"/>
  <c r="CL60" i="47"/>
  <c r="CL62" i="47" a="1"/>
  <c r="CL62" i="47" s="1"/>
  <c r="CN62" i="47" a="1"/>
  <c r="CN62" i="47" s="1"/>
  <c r="CM62" i="47" a="1"/>
  <c r="CM62" i="47" s="1"/>
  <c r="CG62" i="47" a="1"/>
  <c r="CG62" i="47" s="1"/>
  <c r="CJ62" i="47" a="1"/>
  <c r="CJ62" i="47" s="1"/>
  <c r="CA62" i="47" a="1"/>
  <c r="CA62" i="47" s="1"/>
  <c r="CP62" i="47" a="1"/>
  <c r="CP62" i="47" s="1"/>
  <c r="CO62" i="47" a="1"/>
  <c r="CO62" i="47" s="1"/>
  <c r="CG62" i="70" a="1"/>
  <c r="CG62" i="70" s="1"/>
  <c r="CH62" i="70" a="1"/>
  <c r="CH62" i="70" s="1"/>
  <c r="CO62" i="70" a="1"/>
  <c r="CO62" i="70" s="1"/>
  <c r="CQ62" i="70" a="1"/>
  <c r="CQ62" i="70" s="1"/>
  <c r="CO60" i="70"/>
  <c r="CG60" i="70"/>
  <c r="CN60" i="70"/>
  <c r="CH60" i="70"/>
  <c r="CQ60" i="70"/>
  <c r="BW60" i="70"/>
  <c r="CL60" i="70"/>
  <c r="BZ60" i="70"/>
  <c r="CM60" i="70"/>
  <c r="BU60" i="70"/>
  <c r="CD60" i="70"/>
  <c r="CR60" i="70"/>
  <c r="CP60" i="70"/>
  <c r="BW60" i="47"/>
  <c r="CJ60" i="47"/>
  <c r="CK60" i="47"/>
  <c r="CQ60" i="47"/>
  <c r="BS60" i="47"/>
  <c r="CM60" i="47"/>
  <c r="CN60" i="47"/>
  <c r="CD60" i="47"/>
  <c r="CA60" i="47"/>
  <c r="CG60" i="47"/>
  <c r="CP60" i="47"/>
  <c r="CH60" i="47"/>
  <c r="CI60" i="47"/>
  <c r="CO60" i="47"/>
  <c r="BZ60" i="47"/>
  <c r="CO61" i="70"/>
  <c r="CQ61" i="70"/>
  <c r="BZ61" i="70"/>
  <c r="CM61" i="70"/>
  <c r="CD61" i="70"/>
  <c r="CR61" i="70"/>
  <c r="BU61" i="70"/>
  <c r="CP61" i="70"/>
  <c r="BW61" i="70"/>
  <c r="CG61" i="70"/>
  <c r="CN61" i="70"/>
  <c r="CL61" i="70"/>
  <c r="CH61" i="70"/>
  <c r="CA61" i="47"/>
  <c r="CG61" i="47"/>
  <c r="CP61" i="47"/>
  <c r="CI61" i="47"/>
  <c r="CL61" i="47"/>
  <c r="CO61" i="47"/>
  <c r="BZ61" i="47"/>
  <c r="BS61" i="47"/>
  <c r="CM61" i="47"/>
  <c r="CN61" i="47"/>
  <c r="CD61" i="47"/>
  <c r="CH61" i="47"/>
  <c r="CJ61" i="47"/>
  <c r="CK61" i="47"/>
  <c r="CQ61" i="47"/>
  <c r="BW61" i="47"/>
  <c r="BU47" i="47"/>
  <c r="BU29" i="47"/>
  <c r="CR47" i="47"/>
  <c r="CR36" i="47"/>
  <c r="BR47" i="47"/>
  <c r="BQ61" i="47" l="1"/>
  <c r="BQ62" i="47" a="1"/>
  <c r="BQ62" i="47" s="1"/>
  <c r="BQ60" i="47"/>
  <c r="BU62" i="47" a="1"/>
  <c r="BU62" i="47" s="1"/>
  <c r="CR62" i="47" a="1"/>
  <c r="CR62" i="47" s="1"/>
  <c r="BR62" i="47" a="1"/>
  <c r="BR62" i="47" s="1"/>
  <c r="CR60" i="47"/>
  <c r="BU60" i="47"/>
  <c r="BR60" i="47"/>
  <c r="CR61" i="47"/>
  <c r="BU61" i="47"/>
  <c r="BR61" i="47"/>
  <c r="DV61" i="70"/>
  <c r="DH62" i="70" l="1" a="1"/>
  <c r="DH62" i="70" s="1"/>
  <c r="DP62" i="70" a="1"/>
  <c r="DP62" i="70" s="1"/>
  <c r="CZ62" i="70" a="1"/>
  <c r="CZ62" i="70" s="1"/>
  <c r="DQ62" i="70" a="1"/>
  <c r="DQ62" i="70" s="1"/>
  <c r="DI62" i="70" a="1"/>
  <c r="DI62" i="70" s="1"/>
  <c r="DG62" i="47" a="1"/>
  <c r="DG62" i="47" s="1"/>
  <c r="DD62" i="47" a="1"/>
  <c r="DD62" i="47" s="1"/>
  <c r="CY62" i="47" a="1"/>
  <c r="CY62" i="47" s="1"/>
  <c r="DQ62" i="47" a="1"/>
  <c r="DQ62" i="47" s="1"/>
  <c r="CZ62" i="47" a="1"/>
  <c r="CZ62" i="47" s="1"/>
  <c r="DB62" i="47" a="1"/>
  <c r="DB62" i="47" s="1"/>
  <c r="DK62" i="47" a="1"/>
  <c r="DK62" i="47" s="1"/>
  <c r="DN62" i="47" a="1"/>
  <c r="DN62" i="47" s="1"/>
  <c r="DJ62" i="47" a="1"/>
  <c r="DJ62" i="47" s="1"/>
  <c r="DE62" i="47" a="1"/>
  <c r="DE62" i="47" s="1"/>
  <c r="DI62" i="47" a="1"/>
  <c r="DI62" i="47" s="1"/>
  <c r="DL62" i="47" a="1"/>
  <c r="DL62" i="47" s="1"/>
  <c r="DO62" i="47" a="1"/>
  <c r="DO62" i="47" s="1"/>
  <c r="DR62" i="47" a="1"/>
  <c r="DR62" i="47" s="1"/>
  <c r="DS62" i="47" a="1"/>
  <c r="DS62" i="47" s="1"/>
  <c r="DM62" i="47" a="1"/>
  <c r="DM62" i="47" s="1"/>
  <c r="DF62" i="47" a="1"/>
  <c r="DF62" i="47" s="1"/>
  <c r="DA62" i="47" a="1"/>
  <c r="DA62" i="47" s="1"/>
  <c r="DH62" i="47" a="1"/>
  <c r="DH62" i="47" s="1"/>
  <c r="DP62" i="47" a="1"/>
  <c r="DP62" i="47" s="1"/>
  <c r="DC62" i="47" a="1"/>
  <c r="DC62" i="47" s="1"/>
  <c r="DA62" i="70" a="1"/>
  <c r="DA62" i="70" s="1"/>
  <c r="DJ62" i="70" a="1"/>
  <c r="DJ62" i="70" s="1"/>
  <c r="DK62" i="70" a="1"/>
  <c r="DK62" i="70" s="1"/>
  <c r="DF62" i="70" a="1"/>
  <c r="DF62" i="70" s="1"/>
  <c r="DO62" i="70" a="1"/>
  <c r="DO62" i="70" s="1"/>
  <c r="DS62" i="70" a="1"/>
  <c r="DS62" i="70" s="1"/>
  <c r="DC62" i="70" a="1"/>
  <c r="DC62" i="70" s="1"/>
  <c r="DL62" i="70" a="1"/>
  <c r="DL62" i="70" s="1"/>
  <c r="DT62" i="70" a="1"/>
  <c r="DT62" i="70" s="1"/>
  <c r="DD62" i="70" a="1"/>
  <c r="DD62" i="70" s="1"/>
  <c r="DM62" i="70" a="1"/>
  <c r="DM62" i="70" s="1"/>
  <c r="DU62" i="70" a="1"/>
  <c r="DU62" i="70" s="1"/>
  <c r="DR62" i="70" a="1"/>
  <c r="DR62" i="70" s="1"/>
  <c r="DB62" i="70" a="1"/>
  <c r="DB62" i="70" s="1"/>
  <c r="DE62" i="70" a="1"/>
  <c r="DE62" i="70" s="1"/>
  <c r="DN62" i="70" a="1"/>
  <c r="DN62" i="70" s="1"/>
  <c r="DD60" i="70"/>
  <c r="DM60" i="70"/>
  <c r="DU60" i="70"/>
  <c r="DE60" i="70"/>
  <c r="DN60" i="70"/>
  <c r="DF60" i="70"/>
  <c r="DO60" i="70"/>
  <c r="DH60" i="70"/>
  <c r="DM60" i="47"/>
  <c r="DC60" i="70"/>
  <c r="DL60" i="70"/>
  <c r="DT60" i="70"/>
  <c r="DP61" i="70"/>
  <c r="DP60" i="70"/>
  <c r="CZ60" i="70"/>
  <c r="DI61" i="70"/>
  <c r="DI60" i="70"/>
  <c r="DQ60" i="70"/>
  <c r="DA60" i="70"/>
  <c r="DJ60" i="70"/>
  <c r="DR60" i="70"/>
  <c r="DB60" i="70"/>
  <c r="DK60" i="70"/>
  <c r="DS60" i="70"/>
  <c r="DI60" i="47"/>
  <c r="DO60" i="47"/>
  <c r="DR60" i="47"/>
  <c r="DF60" i="47"/>
  <c r="DJ60" i="47"/>
  <c r="DP60" i="47"/>
  <c r="CY60" i="47"/>
  <c r="DB60" i="47"/>
  <c r="DE60" i="47"/>
  <c r="CZ60" i="47"/>
  <c r="DG60" i="47"/>
  <c r="DK60" i="47"/>
  <c r="DC60" i="47"/>
  <c r="DA60" i="47"/>
  <c r="DN60" i="47"/>
  <c r="DD60" i="47"/>
  <c r="DH60" i="47"/>
  <c r="DQ60" i="47"/>
  <c r="DS60" i="47"/>
  <c r="DL60" i="47"/>
  <c r="DF61" i="70"/>
  <c r="DO61" i="70"/>
  <c r="DH61" i="70"/>
  <c r="CZ61" i="70"/>
  <c r="DQ61" i="70"/>
  <c r="DA61" i="70"/>
  <c r="DJ61" i="70"/>
  <c r="DR61" i="70"/>
  <c r="DS61" i="70"/>
  <c r="DC61" i="70"/>
  <c r="DL61" i="70"/>
  <c r="DT61" i="70"/>
  <c r="DB61" i="70"/>
  <c r="DK61" i="70"/>
  <c r="DD61" i="70"/>
  <c r="DM61" i="70"/>
  <c r="DU61" i="70"/>
  <c r="DE61" i="70"/>
  <c r="DN61" i="70"/>
  <c r="DG61" i="47"/>
  <c r="DK61" i="47"/>
  <c r="DS61" i="47"/>
  <c r="DN61" i="47"/>
  <c r="DC61" i="47"/>
  <c r="DH61" i="47"/>
  <c r="DQ61" i="47"/>
  <c r="DD61" i="47"/>
  <c r="DL61" i="47"/>
  <c r="DI61" i="47"/>
  <c r="DO61" i="47"/>
  <c r="DR61" i="47"/>
  <c r="CY61" i="47"/>
  <c r="DA61" i="47"/>
  <c r="DB61" i="47"/>
  <c r="DF61" i="47"/>
  <c r="DJ61" i="47"/>
  <c r="DM61" i="47"/>
  <c r="DP61" i="47"/>
  <c r="CZ61" i="47"/>
  <c r="DE61" i="47"/>
  <c r="DT62" i="47" l="1" a="1"/>
  <c r="DT62" i="47" s="1"/>
  <c r="DT60" i="47"/>
  <c r="DT61" i="47"/>
  <c r="DE59" i="1" l="1"/>
  <c r="DE58" i="1"/>
  <c r="DE60" i="1" a="1"/>
  <c r="DE60" i="1" s="1"/>
  <c r="DN58" i="1"/>
  <c r="DN59" i="1"/>
  <c r="DN60" i="1" a="1"/>
  <c r="DN60" i="1" s="1"/>
  <c r="DV58" i="1"/>
  <c r="DV59" i="1"/>
  <c r="DV60" i="1" a="1"/>
  <c r="DV60" i="1" s="1"/>
  <c r="DD58" i="1"/>
  <c r="DD59" i="1"/>
  <c r="DD60" i="1" a="1"/>
  <c r="DD60" i="1" s="1"/>
  <c r="DM59" i="1"/>
  <c r="DM58" i="1"/>
  <c r="DM60" i="1" a="1"/>
  <c r="DM60" i="1" s="1"/>
  <c r="DU59" i="1"/>
  <c r="DU58" i="1"/>
  <c r="DU60" i="1" a="1"/>
  <c r="DU60" i="1" s="1"/>
  <c r="DH59" i="1"/>
  <c r="DH60" i="1" a="1"/>
  <c r="DH60" i="1" s="1"/>
  <c r="DH58" i="1"/>
  <c r="DF58" i="1"/>
  <c r="DF59" i="1"/>
  <c r="DF60" i="1" a="1"/>
  <c r="DF60" i="1" s="1"/>
  <c r="DO58" i="1"/>
  <c r="DO60" i="1" a="1"/>
  <c r="DO60" i="1" s="1"/>
  <c r="DO59" i="1"/>
  <c r="DI60" i="1" a="1"/>
  <c r="DI60" i="1" s="1"/>
  <c r="DI58" i="1"/>
  <c r="DI59" i="1"/>
  <c r="DQ60" i="1" a="1"/>
  <c r="DQ60" i="1" s="1"/>
  <c r="DQ58" i="1"/>
  <c r="DQ59" i="1"/>
  <c r="DP58" i="1"/>
  <c r="DP59" i="1"/>
  <c r="DP60" i="1" a="1"/>
  <c r="DP60" i="1" s="1"/>
  <c r="DA60" i="1" a="1"/>
  <c r="DA60" i="1" s="1"/>
  <c r="DA59" i="1"/>
  <c r="DA58" i="1"/>
  <c r="DK60" i="1" a="1"/>
  <c r="DK60" i="1" s="1"/>
  <c r="DK58" i="1"/>
  <c r="DK59" i="1"/>
  <c r="DS60" i="1" a="1"/>
  <c r="DS60" i="1" s="1"/>
  <c r="DS58" i="1"/>
  <c r="DS59" i="1"/>
  <c r="CX58" i="1"/>
  <c r="CX59" i="1"/>
  <c r="CX60" i="1" a="1"/>
  <c r="CX60" i="1" s="1"/>
  <c r="DJ60" i="1" a="1"/>
  <c r="DJ60" i="1" s="1"/>
  <c r="DJ58" i="1"/>
  <c r="DJ59" i="1"/>
  <c r="DR60" i="1" a="1"/>
  <c r="DR60" i="1" s="1"/>
  <c r="DR58" i="1"/>
  <c r="DR59" i="1"/>
  <c r="DB60" i="1" a="1"/>
  <c r="DB60" i="1" s="1"/>
  <c r="DB58" i="1"/>
  <c r="DB59" i="1"/>
  <c r="DL58" i="1"/>
  <c r="DL59" i="1"/>
  <c r="DL60" i="1" a="1"/>
  <c r="DL60" i="1" s="1"/>
  <c r="DT58" i="1"/>
  <c r="DT59" i="1"/>
  <c r="DT60" i="1" a="1"/>
  <c r="DT60" i="1" s="1"/>
  <c r="DU62" i="47" a="1"/>
  <c r="DU62" i="47" s="1"/>
  <c r="CX62" i="47" a="1"/>
  <c r="CX62" i="47" s="1"/>
  <c r="DU60" i="47"/>
  <c r="CX60" i="47"/>
  <c r="CX61" i="47"/>
  <c r="DU61" i="4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X1" authorId="0" shapeId="0" xr:uid="{AD772BB0-CE5A-405A-A251-FA6D685184CC}">
      <text>
        <r>
          <rPr>
            <b/>
            <sz val="9"/>
            <color indexed="81"/>
            <rFont val="Tahoma"/>
            <family val="2"/>
          </rPr>
          <t>Author:</t>
        </r>
        <r>
          <rPr>
            <sz val="9"/>
            <color indexed="81"/>
            <rFont val="Tahoma"/>
            <family val="2"/>
          </rPr>
          <t xml:space="preserve">
These rates are those in effect as of January 1, 2026. TY2026 tax rate changes enacted during 2026 legislative sessions are not reflected here.</t>
        </r>
      </text>
    </comment>
    <comment ref="BE2" authorId="0" shapeId="0" xr:uid="{2CE9F8D9-D7F3-C940-9A42-931499D7FDE9}">
      <text>
        <r>
          <rPr>
            <b/>
            <sz val="10"/>
            <color rgb="FF000000"/>
            <rFont val="Tahoma"/>
            <family val="2"/>
          </rPr>
          <t>Author:</t>
        </r>
        <r>
          <rPr>
            <sz val="10"/>
            <color rgb="FF000000"/>
            <rFont val="Tahoma"/>
            <family val="2"/>
          </rPr>
          <t xml:space="preserve">
Specialtax for education 1.5%
Alabama 1955 Act 327</t>
        </r>
      </text>
    </comment>
    <comment ref="AY3" authorId="0" shapeId="0" xr:uid="{C146F0EA-7859-D446-9380-A8588DF3D176}">
      <text>
        <r>
          <rPr>
            <b/>
            <sz val="9"/>
            <color rgb="FF000000"/>
            <rFont val="Tahoma"/>
            <family val="2"/>
          </rPr>
          <t>Author:</t>
        </r>
        <r>
          <rPr>
            <sz val="9"/>
            <color rgb="FF000000"/>
            <rFont val="Tahoma"/>
            <family val="2"/>
          </rPr>
          <t xml:space="preserve">
</t>
        </r>
        <r>
          <rPr>
            <sz val="9"/>
            <color rgb="FF000000"/>
            <rFont val="Tahoma"/>
            <family val="2"/>
          </rPr>
          <t>10 percent of fed tax liability https://archives2.akleg.gov/PublicImageServer.cgi?lra/1999/99-024m.pdf</t>
        </r>
      </text>
    </comment>
    <comment ref="BI3" authorId="0" shapeId="0" xr:uid="{7D328F92-C3E0-4BBC-A853-18249C4FDED3}">
      <text>
        <r>
          <rPr>
            <b/>
            <sz val="9"/>
            <color indexed="81"/>
            <rFont val="Tahoma"/>
            <family val="2"/>
          </rPr>
          <t>Author:</t>
        </r>
        <r>
          <rPr>
            <sz val="9"/>
            <color indexed="81"/>
            <rFont val="Tahoma"/>
            <family val="2"/>
          </rPr>
          <t xml:space="preserve">
Alaska became the 49th state on January 3, 1959.</t>
        </r>
      </text>
    </comment>
    <comment ref="BN3" authorId="0" shapeId="0" xr:uid="{984D27AF-E927-2942-B514-F47943965CF6}">
      <text>
        <r>
          <rPr>
            <b/>
            <sz val="8"/>
            <color rgb="FF000000"/>
            <rFont val="Calibri"/>
            <family val="34"/>
          </rPr>
          <t>Author:</t>
        </r>
        <r>
          <rPr>
            <sz val="8"/>
            <color rgb="FF000000"/>
            <rFont val="Calibri"/>
            <family val="34"/>
          </rPr>
          <t xml:space="preserve">
16 p e r c e n t of t h e t o t a l F e d e r a l income t a x</t>
        </r>
        <r>
          <rPr>
            <sz val="2"/>
            <color rgb="FF000000"/>
            <rFont val="Calibri"/>
            <family val="34"/>
          </rPr>
          <t xml:space="preserve">
</t>
        </r>
        <r>
          <rPr>
            <sz val="8"/>
            <color rgb="FF000000"/>
            <rFont val="Calibri"/>
            <family val="34"/>
          </rPr>
          <t>t h a t would be payable f o r t h e same t a x a b l e</t>
        </r>
        <r>
          <rPr>
            <sz val="2"/>
            <color rgb="FF000000"/>
            <rFont val="Calibri"/>
            <family val="34"/>
          </rPr>
          <t xml:space="preserve">
</t>
        </r>
        <r>
          <rPr>
            <sz val="8"/>
            <color rgb="FF000000"/>
            <rFont val="Calibri"/>
            <family val="34"/>
          </rPr>
          <t>y e a r a t t h e F e d e r a l t a x r a t e s i n e f f e c t on</t>
        </r>
        <r>
          <rPr>
            <sz val="2"/>
            <color rgb="FF000000"/>
            <rFont val="Calibri"/>
            <family val="34"/>
          </rPr>
          <t xml:space="preserve">
</t>
        </r>
        <r>
          <rPr>
            <sz val="8"/>
            <color rgb="FF000000"/>
            <rFont val="Calibri"/>
            <family val="34"/>
          </rPr>
          <t>December 31, 1963.</t>
        </r>
        <r>
          <rPr>
            <sz val="2"/>
            <color rgb="FF000000"/>
            <rFont val="Calibri"/>
            <family val="34"/>
          </rPr>
          <t xml:space="preserve">
</t>
        </r>
      </text>
    </comment>
    <comment ref="BO3" authorId="0" shapeId="0" xr:uid="{AB074026-D8F1-9342-9C7E-0E6589AA3656}">
      <text>
        <r>
          <rPr>
            <b/>
            <sz val="9"/>
            <color rgb="FF000000"/>
            <rFont val="Tahoma"/>
            <family val="2"/>
          </rPr>
          <t>Author:</t>
        </r>
        <r>
          <rPr>
            <sz val="9"/>
            <color rgb="FF000000"/>
            <rFont val="Tahoma"/>
            <family val="2"/>
          </rPr>
          <t xml:space="preserve">
</t>
        </r>
        <r>
          <rPr>
            <sz val="9"/>
            <color rgb="FF000000"/>
            <rFont val="Tahoma"/>
            <family val="2"/>
          </rPr>
          <t xml:space="preserve">16 p e r c e n t of t h e t o t a l F e d e r a l income t a x
</t>
        </r>
        <r>
          <rPr>
            <sz val="9"/>
            <color rgb="FF000000"/>
            <rFont val="Tahoma"/>
            <family val="2"/>
          </rPr>
          <t xml:space="preserve">t h a t would be payable f o r t h e same t a x a b l e
</t>
        </r>
        <r>
          <rPr>
            <sz val="9"/>
            <color rgb="FF000000"/>
            <rFont val="Tahoma"/>
            <family val="2"/>
          </rPr>
          <t xml:space="preserve">y e a r a t t h e F e d e r a l t a x r a t e s i n e f f e c t on
</t>
        </r>
        <r>
          <rPr>
            <sz val="9"/>
            <color rgb="FF000000"/>
            <rFont val="Tahoma"/>
            <family val="2"/>
          </rPr>
          <t>December 31, 1963.</t>
        </r>
      </text>
    </comment>
    <comment ref="BP3" authorId="0" shapeId="0" xr:uid="{97D95EFF-F611-654B-9D17-013BCAFEF68B}">
      <text>
        <r>
          <rPr>
            <b/>
            <sz val="9"/>
            <color rgb="FF000000"/>
            <rFont val="Tahoma"/>
            <family val="2"/>
          </rPr>
          <t>Author:</t>
        </r>
        <r>
          <rPr>
            <sz val="9"/>
            <color rgb="FF000000"/>
            <rFont val="Tahoma"/>
            <family val="2"/>
          </rPr>
          <t xml:space="preserve">
</t>
        </r>
        <r>
          <rPr>
            <sz val="9"/>
            <color rgb="FF000000"/>
            <rFont val="Tahoma"/>
            <family val="2"/>
          </rPr>
          <t xml:space="preserve">16 p e r c e n t of t h e t o t a l F e d e r a l income t a x
</t>
        </r>
        <r>
          <rPr>
            <sz val="9"/>
            <color rgb="FF000000"/>
            <rFont val="Tahoma"/>
            <family val="2"/>
          </rPr>
          <t xml:space="preserve">t h a t would be payable f o r t h e same t a x a b l e
</t>
        </r>
        <r>
          <rPr>
            <sz val="9"/>
            <color rgb="FF000000"/>
            <rFont val="Tahoma"/>
            <family val="2"/>
          </rPr>
          <t xml:space="preserve">y e a r a t t h e F e d e r a l t a x r a t e s i n e f f e c t on
</t>
        </r>
        <r>
          <rPr>
            <sz val="9"/>
            <color rgb="FF000000"/>
            <rFont val="Tahoma"/>
            <family val="2"/>
          </rPr>
          <t>December 31, 1963.</t>
        </r>
      </text>
    </comment>
    <comment ref="BQ3" authorId="0" shapeId="0" xr:uid="{6A5B0DFB-A36D-2044-B1C9-41709682C53A}">
      <text>
        <r>
          <rPr>
            <b/>
            <sz val="9"/>
            <color rgb="FF000000"/>
            <rFont val="Tahoma"/>
            <family val="2"/>
          </rPr>
          <t>Author:</t>
        </r>
        <r>
          <rPr>
            <sz val="9"/>
            <color rgb="FF000000"/>
            <rFont val="Tahoma"/>
            <family val="2"/>
          </rPr>
          <t xml:space="preserve">
</t>
        </r>
        <r>
          <rPr>
            <sz val="9"/>
            <color rgb="FF000000"/>
            <rFont val="Tahoma"/>
            <family val="2"/>
          </rPr>
          <t xml:space="preserve">16 p e r c e n t of t h e t o t a l F e d e r a l income t a x
</t>
        </r>
        <r>
          <rPr>
            <sz val="9"/>
            <color rgb="FF000000"/>
            <rFont val="Tahoma"/>
            <family val="2"/>
          </rPr>
          <t xml:space="preserve">t h a t would be payable f o r t h e same t a x a b l e
</t>
        </r>
        <r>
          <rPr>
            <sz val="9"/>
            <color rgb="FF000000"/>
            <rFont val="Tahoma"/>
            <family val="2"/>
          </rPr>
          <t xml:space="preserve">y e a r a t t h e F e d e r a l t a x r a t e s i n e f f e c t on
</t>
        </r>
        <r>
          <rPr>
            <sz val="9"/>
            <color rgb="FF000000"/>
            <rFont val="Tahoma"/>
            <family val="2"/>
          </rPr>
          <t>December 31, 1963.</t>
        </r>
      </text>
    </comment>
    <comment ref="BR3" authorId="0" shapeId="0" xr:uid="{44C79B12-47A4-D341-99CD-5E149D63D58E}">
      <text>
        <r>
          <rPr>
            <b/>
            <sz val="9"/>
            <color rgb="FF000000"/>
            <rFont val="Tahoma"/>
            <family val="2"/>
          </rPr>
          <t>Author:</t>
        </r>
        <r>
          <rPr>
            <sz val="9"/>
            <color rgb="FF000000"/>
            <rFont val="Tahoma"/>
            <family val="2"/>
          </rPr>
          <t xml:space="preserve">
</t>
        </r>
        <r>
          <rPr>
            <sz val="9"/>
            <color rgb="FF000000"/>
            <rFont val="Tahoma"/>
            <family val="2"/>
          </rPr>
          <t xml:space="preserve">16 p e r c e n t of t h e t o t a l F e d e r a l income t a x
</t>
        </r>
        <r>
          <rPr>
            <sz val="9"/>
            <color rgb="FF000000"/>
            <rFont val="Tahoma"/>
            <family val="2"/>
          </rPr>
          <t xml:space="preserve">t h a t would be payable f o r t h e same t a x a b l e
</t>
        </r>
        <r>
          <rPr>
            <sz val="9"/>
            <color rgb="FF000000"/>
            <rFont val="Tahoma"/>
            <family val="2"/>
          </rPr>
          <t xml:space="preserve">y e a r a t t h e F e d e r a l t a x r a t e s i n e f f e c t on
</t>
        </r>
        <r>
          <rPr>
            <sz val="9"/>
            <color rgb="FF000000"/>
            <rFont val="Tahoma"/>
            <family val="2"/>
          </rPr>
          <t>December 31, 1963.</t>
        </r>
      </text>
    </comment>
    <comment ref="BS3" authorId="0" shapeId="0" xr:uid="{730FE16B-BB7B-8040-AB5A-BDB11C02E7C5}">
      <text>
        <r>
          <rPr>
            <b/>
            <sz val="9"/>
            <color rgb="FF000000"/>
            <rFont val="Tahoma"/>
            <family val="2"/>
          </rPr>
          <t>Author:</t>
        </r>
        <r>
          <rPr>
            <sz val="9"/>
            <color rgb="FF000000"/>
            <rFont val="Tahoma"/>
            <family val="2"/>
          </rPr>
          <t xml:space="preserve">
</t>
        </r>
        <r>
          <rPr>
            <sz val="9"/>
            <color rgb="FF000000"/>
            <rFont val="Tahoma"/>
            <family val="2"/>
          </rPr>
          <t xml:space="preserve">16 p e r c e n t of t h e t o t a l F e d e r a l income t a x
</t>
        </r>
        <r>
          <rPr>
            <sz val="9"/>
            <color rgb="FF000000"/>
            <rFont val="Tahoma"/>
            <family val="2"/>
          </rPr>
          <t xml:space="preserve">t h a t would be payable f o r t h e same t a x a b l e
</t>
        </r>
        <r>
          <rPr>
            <sz val="9"/>
            <color rgb="FF000000"/>
            <rFont val="Tahoma"/>
            <family val="2"/>
          </rPr>
          <t xml:space="preserve">y e a r a t t h e F e d e r a l t a x r a t e s i n e f f e c t on
</t>
        </r>
        <r>
          <rPr>
            <sz val="9"/>
            <color rgb="FF000000"/>
            <rFont val="Tahoma"/>
            <family val="2"/>
          </rPr>
          <t>December 31, 1963.</t>
        </r>
      </text>
    </comment>
    <comment ref="BT3" authorId="0" shapeId="0" xr:uid="{2C2DC4B4-6AD1-0944-9750-0A289A642758}">
      <text>
        <r>
          <rPr>
            <b/>
            <sz val="9"/>
            <color rgb="FF000000"/>
            <rFont val="Tahoma"/>
            <family val="2"/>
          </rPr>
          <t>Author:</t>
        </r>
        <r>
          <rPr>
            <sz val="9"/>
            <color rgb="FF000000"/>
            <rFont val="Tahoma"/>
            <family val="2"/>
          </rPr>
          <t xml:space="preserve">
</t>
        </r>
        <r>
          <rPr>
            <sz val="9"/>
            <color rgb="FF000000"/>
            <rFont val="Tahoma"/>
            <family val="2"/>
          </rPr>
          <t xml:space="preserve">16 p e r c e n t of t h e t o t a l F e d e r a l income t a x
</t>
        </r>
        <r>
          <rPr>
            <sz val="9"/>
            <color rgb="FF000000"/>
            <rFont val="Tahoma"/>
            <family val="2"/>
          </rPr>
          <t xml:space="preserve">t h a t would be payable f o r t h e same t a x a b l e
</t>
        </r>
        <r>
          <rPr>
            <sz val="9"/>
            <color rgb="FF000000"/>
            <rFont val="Tahoma"/>
            <family val="2"/>
          </rPr>
          <t xml:space="preserve">y e a r a t t h e F e d e r a l t a x r a t e s i n e f f e c t on
</t>
        </r>
        <r>
          <rPr>
            <sz val="9"/>
            <color rgb="FF000000"/>
            <rFont val="Tahoma"/>
            <family val="2"/>
          </rPr>
          <t>December 31, 1963.</t>
        </r>
      </text>
    </comment>
    <comment ref="BU3" authorId="0" shapeId="0" xr:uid="{AB17EB26-45E6-044E-A00D-03091CECCC3C}">
      <text>
        <r>
          <rPr>
            <b/>
            <sz val="9"/>
            <color rgb="FF000000"/>
            <rFont val="Tahoma"/>
            <family val="2"/>
          </rPr>
          <t>Author:</t>
        </r>
        <r>
          <rPr>
            <sz val="9"/>
            <color rgb="FF000000"/>
            <rFont val="Tahoma"/>
            <family val="2"/>
          </rPr>
          <t xml:space="preserve">
</t>
        </r>
        <r>
          <rPr>
            <sz val="9"/>
            <color rgb="FF000000"/>
            <rFont val="Tahoma"/>
            <family val="2"/>
          </rPr>
          <t xml:space="preserve">16 p e r c e n t of t h e t o t a l F e d e r a l income t a x
</t>
        </r>
        <r>
          <rPr>
            <sz val="9"/>
            <color rgb="FF000000"/>
            <rFont val="Tahoma"/>
            <family val="2"/>
          </rPr>
          <t xml:space="preserve">t h a t would be payable f o r t h e same t a x a b l e
</t>
        </r>
        <r>
          <rPr>
            <sz val="9"/>
            <color rgb="FF000000"/>
            <rFont val="Tahoma"/>
            <family val="2"/>
          </rPr>
          <t xml:space="preserve">y e a r a t t h e F e d e r a l t a x r a t e s i n e f f e c t on
</t>
        </r>
        <r>
          <rPr>
            <sz val="9"/>
            <color rgb="FF000000"/>
            <rFont val="Tahoma"/>
            <family val="2"/>
          </rPr>
          <t>December 31, 1963.</t>
        </r>
      </text>
    </comment>
    <comment ref="BV3" authorId="0" shapeId="0" xr:uid="{0FDF2B77-A8A5-6C40-85B9-FD32627B2C51}">
      <text>
        <r>
          <rPr>
            <b/>
            <sz val="9"/>
            <color rgb="FF000000"/>
            <rFont val="Tahoma"/>
            <family val="2"/>
          </rPr>
          <t>Author:</t>
        </r>
        <r>
          <rPr>
            <sz val="9"/>
            <color rgb="FF000000"/>
            <rFont val="Tahoma"/>
            <family val="2"/>
          </rPr>
          <t xml:space="preserve">
</t>
        </r>
        <r>
          <rPr>
            <sz val="9"/>
            <color rgb="FF000000"/>
            <rFont val="Tahoma"/>
            <family val="2"/>
          </rPr>
          <t xml:space="preserve">16 p e r c e n t of t h e t o t a l F e d e r a l income t a x
</t>
        </r>
        <r>
          <rPr>
            <sz val="9"/>
            <color rgb="FF000000"/>
            <rFont val="Tahoma"/>
            <family val="2"/>
          </rPr>
          <t xml:space="preserve">t h a t would be payable f o r t h e same t a x a b l e
</t>
        </r>
        <r>
          <rPr>
            <sz val="9"/>
            <color rgb="FF000000"/>
            <rFont val="Tahoma"/>
            <family val="2"/>
          </rPr>
          <t xml:space="preserve">y e a r a t t h e F e d e r a l t a x r a t e s i n e f f e c t on
</t>
        </r>
        <r>
          <rPr>
            <sz val="9"/>
            <color rgb="FF000000"/>
            <rFont val="Tahoma"/>
            <family val="2"/>
          </rPr>
          <t>December 31, 1963.</t>
        </r>
      </text>
    </comment>
    <comment ref="BW3" authorId="0" shapeId="0" xr:uid="{16FBA14F-2F93-4BE6-A652-867D9D3C89D9}">
      <text>
        <r>
          <rPr>
            <b/>
            <sz val="9"/>
            <color rgb="FF000000"/>
            <rFont val="Tahoma"/>
            <family val="2"/>
          </rPr>
          <t>Author:</t>
        </r>
        <r>
          <rPr>
            <sz val="9"/>
            <color rgb="FF000000"/>
            <rFont val="Tahoma"/>
            <family val="2"/>
          </rPr>
          <t xml:space="preserve">
</t>
        </r>
        <r>
          <rPr>
            <sz val="9"/>
            <color rgb="FF000000"/>
            <rFont val="Tahoma"/>
            <family val="2"/>
          </rPr>
          <t xml:space="preserve">16 p e r c e n t of t h e t o t a l F e d e r a l income t a x
</t>
        </r>
        <r>
          <rPr>
            <sz val="9"/>
            <color rgb="FF000000"/>
            <rFont val="Tahoma"/>
            <family val="2"/>
          </rPr>
          <t xml:space="preserve">t h a t would be payable f o r t h e same t a x a b l e
</t>
        </r>
        <r>
          <rPr>
            <sz val="9"/>
            <color rgb="FF000000"/>
            <rFont val="Tahoma"/>
            <family val="2"/>
          </rPr>
          <t xml:space="preserve">y e a r a t t h e F e d e r a l t a x r a t e s i n e f f e c t on
</t>
        </r>
        <r>
          <rPr>
            <sz val="9"/>
            <color rgb="FF000000"/>
            <rFont val="Tahoma"/>
            <family val="2"/>
          </rPr>
          <t>December 31, 1963.</t>
        </r>
      </text>
    </comment>
    <comment ref="BX3" authorId="0" shapeId="0" xr:uid="{49CBF2F1-A61D-DC4F-8E76-31DB1A93B5C9}">
      <text>
        <r>
          <rPr>
            <b/>
            <sz val="9"/>
            <color rgb="FF000000"/>
            <rFont val="Tahoma"/>
            <family val="2"/>
          </rPr>
          <t>Author:</t>
        </r>
        <r>
          <rPr>
            <sz val="9"/>
            <color rgb="FF000000"/>
            <rFont val="Tahoma"/>
            <family val="2"/>
          </rPr>
          <t xml:space="preserve">
</t>
        </r>
        <r>
          <rPr>
            <sz val="9"/>
            <color rgb="FF000000"/>
            <rFont val="Tahoma"/>
            <family val="2"/>
          </rPr>
          <t xml:space="preserve">16 p e r c e n t of t h e t o t a l F e d e r a l income t a x
</t>
        </r>
        <r>
          <rPr>
            <sz val="9"/>
            <color rgb="FF000000"/>
            <rFont val="Tahoma"/>
            <family val="2"/>
          </rPr>
          <t xml:space="preserve">t h a t would be payable f o r t h e same t a x a b l e
</t>
        </r>
        <r>
          <rPr>
            <sz val="9"/>
            <color rgb="FF000000"/>
            <rFont val="Tahoma"/>
            <family val="2"/>
          </rPr>
          <t xml:space="preserve">y e a r a t t h e F e d e r a l t a x r a t e s i n e f f e c t on
</t>
        </r>
        <r>
          <rPr>
            <sz val="9"/>
            <color rgb="FF000000"/>
            <rFont val="Tahoma"/>
            <family val="2"/>
          </rPr>
          <t>December 31, 1963.</t>
        </r>
      </text>
    </comment>
    <comment ref="CC3" authorId="0" shapeId="0" xr:uid="{23C4D634-6C6B-3240-AA77-5F8AC0A0C058}">
      <text>
        <r>
          <rPr>
            <sz val="9"/>
            <color rgb="FF000000"/>
            <rFont val="Tahoma"/>
            <family val="2"/>
          </rPr>
          <t xml:space="preserve">Author:
</t>
        </r>
        <r>
          <rPr>
            <sz val="9"/>
            <color rgb="FF000000"/>
            <rFont val="Tahoma"/>
            <family val="2"/>
          </rPr>
          <t>last year tax was in effect https://archives2.akleg.gov/PublicImageServer.cgi?lra/1989/89-253m.pdf</t>
        </r>
      </text>
    </comment>
    <comment ref="N4" authorId="0" shapeId="0" xr:uid="{9496271C-0858-404E-A602-C5892C68F7A2}">
      <text>
        <r>
          <rPr>
            <b/>
            <sz val="9"/>
            <color indexed="81"/>
            <rFont val="Tahoma"/>
            <family val="2"/>
          </rPr>
          <t>Author:</t>
        </r>
        <r>
          <rPr>
            <sz val="9"/>
            <color indexed="81"/>
            <rFont val="Tahoma"/>
            <family val="2"/>
          </rPr>
          <t xml:space="preserve">
Arizona became the 48th state on February 14, 1912.</t>
        </r>
      </text>
    </comment>
    <comment ref="CQ4" authorId="0" shapeId="0" xr:uid="{D3A6015A-65CB-406D-822F-ACB9B766C764}">
      <text>
        <r>
          <rPr>
            <b/>
            <sz val="9"/>
            <color rgb="FF000000"/>
            <rFont val="Tahoma"/>
            <family val="2"/>
          </rPr>
          <t>Author:</t>
        </r>
        <r>
          <rPr>
            <sz val="9"/>
            <color rgb="FF000000"/>
            <rFont val="Tahoma"/>
            <family val="2"/>
          </rPr>
          <t xml:space="preserve">
https://azjlbc.gov/08taxbook/iit.pdf</t>
        </r>
      </text>
    </comment>
    <comment ref="CR4" authorId="0" shapeId="0" xr:uid="{246848D5-CA2D-4F08-9682-6A4859B81AEF}">
      <text>
        <r>
          <rPr>
            <b/>
            <sz val="9"/>
            <color rgb="FF000000"/>
            <rFont val="Tahoma"/>
            <family val="2"/>
          </rPr>
          <t>Author:</t>
        </r>
        <r>
          <rPr>
            <sz val="9"/>
            <color rgb="FF000000"/>
            <rFont val="Tahoma"/>
            <family val="2"/>
          </rPr>
          <t xml:space="preserve">
https://azjlbc.gov/08taxbook/iit.pdf</t>
        </r>
      </text>
    </comment>
    <comment ref="CS4" authorId="0" shapeId="0" xr:uid="{C23979C9-5C3A-4DE8-BC29-D9F6725A578B}">
      <text>
        <r>
          <rPr>
            <b/>
            <sz val="9"/>
            <color rgb="FF000000"/>
            <rFont val="Tahoma"/>
            <family val="2"/>
          </rPr>
          <t>Author:</t>
        </r>
        <r>
          <rPr>
            <sz val="9"/>
            <color rgb="FF000000"/>
            <rFont val="Tahoma"/>
            <family val="2"/>
          </rPr>
          <t xml:space="preserve">
https://azjlbc.gov/08taxbook/iit.pdf</t>
        </r>
      </text>
    </comment>
    <comment ref="CU4" authorId="0" shapeId="0" xr:uid="{689DF74A-1C4B-4754-B553-ABDA83E38646}">
      <text>
        <r>
          <rPr>
            <b/>
            <sz val="9"/>
            <color rgb="FF000000"/>
            <rFont val="Tahoma"/>
            <family val="2"/>
          </rPr>
          <t>Author:</t>
        </r>
        <r>
          <rPr>
            <sz val="9"/>
            <color rgb="FF000000"/>
            <rFont val="Tahoma"/>
            <family val="2"/>
          </rPr>
          <t xml:space="preserve">
https://azjlbc.gov/08taxbook/iit.pdf
https://codes.findlaw.com/az/title-43-taxation-of-income/az-rev-st-sect-43-1011-nr2/</t>
        </r>
      </text>
    </comment>
    <comment ref="CV4" authorId="0" shapeId="0" xr:uid="{65506F92-5560-4CCE-A90C-94F034E4430C}">
      <text>
        <r>
          <rPr>
            <b/>
            <sz val="9"/>
            <color rgb="FF000000"/>
            <rFont val="Tahoma"/>
            <family val="2"/>
          </rPr>
          <t>Author:</t>
        </r>
        <r>
          <rPr>
            <sz val="9"/>
            <color rgb="FF000000"/>
            <rFont val="Tahoma"/>
            <family val="2"/>
          </rPr>
          <t xml:space="preserve">
https://www.azleg.gov/ars/43/01011.htm</t>
        </r>
      </text>
    </comment>
    <comment ref="CW4" authorId="0" shapeId="0" xr:uid="{D7273D8F-0B5E-4489-8106-389184370A0D}">
      <text>
        <r>
          <rPr>
            <b/>
            <sz val="9"/>
            <color rgb="FF000000"/>
            <rFont val="Tahoma"/>
            <family val="2"/>
          </rPr>
          <t>Author:</t>
        </r>
        <r>
          <rPr>
            <sz val="9"/>
            <color rgb="FF000000"/>
            <rFont val="Tahoma"/>
            <family val="2"/>
          </rPr>
          <t xml:space="preserve">
https://www.azleg.gov/ars/43/01011.htm</t>
        </r>
      </text>
    </comment>
    <comment ref="A5" authorId="0" shapeId="0" xr:uid="{117EE26F-4BE1-FD4F-A465-0731FC6F57D2}">
      <text>
        <r>
          <rPr>
            <b/>
            <sz val="10"/>
            <color rgb="FF000000"/>
            <rFont val="Tahoma"/>
            <family val="2"/>
          </rPr>
          <t>Author:</t>
        </r>
        <r>
          <rPr>
            <sz val="10"/>
            <color rgb="FF000000"/>
            <rFont val="Tahoma"/>
            <family val="2"/>
          </rPr>
          <t xml:space="preserve">
Arkansas Legislative Tax Handbook</t>
        </r>
      </text>
    </comment>
    <comment ref="AE5" authorId="0" shapeId="0" xr:uid="{DE76952D-98FE-F84B-9378-EE388C3D28E5}">
      <text>
        <r>
          <rPr>
            <b/>
            <sz val="10"/>
            <color rgb="FF000000"/>
            <rFont val="Tahoma"/>
            <family val="2"/>
          </rPr>
          <t>Author:</t>
        </r>
        <r>
          <rPr>
            <sz val="10"/>
            <color rgb="FF000000"/>
            <rFont val="Tahoma"/>
            <family val="2"/>
          </rPr>
          <t xml:space="preserve">
Act 118 in 1929 Acts of Arkansas</t>
        </r>
      </text>
    </comment>
    <comment ref="DA5" authorId="0" shapeId="0" xr:uid="{59A7EF07-A106-4B13-8267-27F33C3FE52D}">
      <text>
        <r>
          <rPr>
            <b/>
            <sz val="9"/>
            <color indexed="81"/>
            <rFont val="Tahoma"/>
            <family val="2"/>
          </rPr>
          <t>Author:</t>
        </r>
        <r>
          <rPr>
            <sz val="9"/>
            <color indexed="81"/>
            <rFont val="Tahoma"/>
            <family val="2"/>
          </rPr>
          <t xml:space="preserve">
Temporary surcharge</t>
        </r>
      </text>
    </comment>
    <comment ref="AZ6" authorId="0" shapeId="0" xr:uid="{8EC5FC9D-2FF0-4788-9379-25BF9451701E}">
      <text>
        <r>
          <rPr>
            <b/>
            <sz val="11"/>
            <color rgb="FF000000"/>
            <rFont val="Calibri"/>
            <family val="2"/>
          </rPr>
          <t>Author:</t>
        </r>
        <r>
          <rPr>
            <sz val="11"/>
            <color rgb="FF000000"/>
            <rFont val="Calibri"/>
            <family val="2"/>
          </rPr>
          <t xml:space="preserve">
Source says 6% for 1949 - 1958: https://repository.uclawsf.edu/cgi/viewcontent.cgi?article=1633&amp;context=hastings_law_journal</t>
        </r>
      </text>
    </comment>
    <comment ref="CT6" authorId="0" shapeId="0" xr:uid="{6C733E96-82F5-47E6-8E38-E9E7AAF49C3C}">
      <text>
        <r>
          <rPr>
            <b/>
            <sz val="9"/>
            <color rgb="FF000000"/>
            <rFont val="Tahoma"/>
            <family val="2"/>
          </rPr>
          <t>Author:</t>
        </r>
        <r>
          <rPr>
            <sz val="9"/>
            <color rgb="FF000000"/>
            <rFont val="Tahoma"/>
            <family val="2"/>
          </rPr>
          <t xml:space="preserve">
https://taxsim.nber.org/state-rates/maxrate.html
https://www.latimes.com/archives/la-xpm-1995-01-14-me-19755-story.html
https://taxfoundation.org/research/all/state/california-legislators-push-more-double-digit-income-tax-rates/</t>
        </r>
      </text>
    </comment>
    <comment ref="CU6" authorId="0" shapeId="0" xr:uid="{8244454B-010E-48BF-8C8B-C9D9917559B6}">
      <text>
        <r>
          <rPr>
            <b/>
            <sz val="9"/>
            <color rgb="FF000000"/>
            <rFont val="Tahoma"/>
            <family val="2"/>
          </rPr>
          <t>Author:</t>
        </r>
        <r>
          <rPr>
            <sz val="9"/>
            <color rgb="FF000000"/>
            <rFont val="Tahoma"/>
            <family val="2"/>
          </rPr>
          <t xml:space="preserve">
https://taxsim.nber.org/state-rates/maxrate.html
https://www.latimes.com/archives/la-xpm-1995-01-14-me-19755-story.html</t>
        </r>
      </text>
    </comment>
    <comment ref="A7" authorId="0" shapeId="0" xr:uid="{E6DA652E-C107-274A-B056-D3830496B20E}">
      <text>
        <r>
          <rPr>
            <b/>
            <sz val="10"/>
            <color rgb="FF000000"/>
            <rFont val="Tahoma"/>
            <family val="2"/>
          </rPr>
          <t>Author:</t>
        </r>
        <r>
          <rPr>
            <sz val="10"/>
            <color rgb="FF000000"/>
            <rFont val="Tahoma"/>
            <family val="2"/>
          </rPr>
          <t xml:space="preserve">
https://leg.colorado.gov/agencies/legislative-council-staff/individual-income-tax%C2%A0</t>
        </r>
      </text>
    </comment>
    <comment ref="BC7" authorId="0" shapeId="0" xr:uid="{207FD2CC-A047-3E45-A0A9-A84559A8CB00}">
      <text>
        <r>
          <rPr>
            <b/>
            <sz val="10"/>
            <color rgb="FF000000"/>
            <rFont val="Tahoma"/>
            <family val="2"/>
          </rPr>
          <t>Author:</t>
        </r>
        <r>
          <rPr>
            <sz val="10"/>
            <color rgb="FF000000"/>
            <rFont val="Tahoma"/>
            <family val="2"/>
          </rPr>
          <t xml:space="preserve">
tax reduced by 20% for 1953 and 1954
</t>
        </r>
      </text>
    </comment>
    <comment ref="BD7" authorId="0" shapeId="0" xr:uid="{C8F06E42-E928-884F-8F89-FF3B43140200}">
      <text>
        <r>
          <rPr>
            <b/>
            <sz val="10"/>
            <color rgb="FF000000"/>
            <rFont val="Tahoma"/>
            <family val="2"/>
          </rPr>
          <t>Author:</t>
        </r>
        <r>
          <rPr>
            <sz val="10"/>
            <color rgb="FF000000"/>
            <rFont val="Tahoma"/>
            <family val="2"/>
          </rPr>
          <t xml:space="preserve">
tax reduced by 20% for 1953 and 1954
</t>
        </r>
      </text>
    </comment>
    <comment ref="DV7" authorId="0" shapeId="0" xr:uid="{15F4A2F7-AC00-43E9-8FDA-85BC658F532A}">
      <text>
        <r>
          <rPr>
            <b/>
            <sz val="9"/>
            <color rgb="FF000000"/>
            <rFont val="Tahoma"/>
            <family val="2"/>
          </rPr>
          <t>Author:</t>
        </r>
        <r>
          <rPr>
            <sz val="9"/>
            <color rgb="FF000000"/>
            <rFont val="Tahoma"/>
            <family val="2"/>
          </rPr>
          <t xml:space="preserve">
Senate Bill 24-228, signed on 5/14/24, reduced the individual income tax rate for the 2024 tax year from 4.40% to 4.25%.</t>
        </r>
      </text>
    </comment>
    <comment ref="BU8" authorId="0" shapeId="0" xr:uid="{A1011644-C208-4297-A20D-19EF8D8D1B3B}">
      <text>
        <r>
          <rPr>
            <b/>
            <sz val="9"/>
            <color rgb="FF000000"/>
            <rFont val="Tahoma"/>
            <family val="2"/>
          </rPr>
          <t>Author:</t>
        </r>
        <r>
          <rPr>
            <sz val="9"/>
            <color rgb="FF000000"/>
            <rFont val="Tahoma"/>
            <family val="2"/>
          </rPr>
          <t xml:space="preserve">
</t>
        </r>
        <r>
          <rPr>
            <sz val="9"/>
            <color rgb="FF000000"/>
            <rFont val="Tahoma"/>
            <family val="2"/>
          </rPr>
          <t>capital gains and dividends at 6%</t>
        </r>
      </text>
    </comment>
    <comment ref="CA8" authorId="0" shapeId="0" xr:uid="{EAB6FAA3-AF5C-459B-85C5-DDB307678CD5}">
      <text>
        <r>
          <rPr>
            <b/>
            <sz val="9"/>
            <color rgb="FF000000"/>
            <rFont val="Tahoma"/>
            <family val="2"/>
          </rPr>
          <t>Author:</t>
        </r>
        <r>
          <rPr>
            <sz val="9"/>
            <color rgb="FF000000"/>
            <rFont val="Tahoma"/>
            <family val="2"/>
          </rPr>
          <t xml:space="preserve">
</t>
        </r>
        <r>
          <rPr>
            <sz val="9"/>
            <color rgb="FF000000"/>
            <rFont val="Tahoma"/>
            <family val="2"/>
          </rPr>
          <t>7% on capital gains and dividends if AGI&gt;$20k</t>
        </r>
      </text>
    </comment>
    <comment ref="CL8" authorId="0" shapeId="0" xr:uid="{5572B14E-92EB-4B17-83B0-81FB4AAD9EFA}">
      <text>
        <r>
          <rPr>
            <b/>
            <sz val="9"/>
            <color indexed="81"/>
            <rFont val="Tahoma"/>
            <family val="2"/>
          </rPr>
          <t>Author:</t>
        </r>
        <r>
          <rPr>
            <sz val="9"/>
            <color indexed="81"/>
            <rFont val="Tahoma"/>
            <family val="2"/>
          </rPr>
          <t xml:space="preserve">
up to 12% on I&amp;D only</t>
        </r>
      </text>
    </comment>
    <comment ref="CO8" authorId="0" shapeId="0" xr:uid="{2E013B71-C566-4DC2-A6F2-2CC266D8DD47}">
      <text>
        <r>
          <rPr>
            <b/>
            <sz val="9"/>
            <color rgb="FF000000"/>
            <rFont val="Tahoma"/>
            <family val="2"/>
          </rPr>
          <t xml:space="preserve">Author:
</t>
        </r>
        <r>
          <rPr>
            <sz val="9"/>
            <color rgb="FF000000"/>
            <rFont val="Tahoma"/>
            <family val="2"/>
          </rPr>
          <t xml:space="preserve">The state set the rate at a lower, 1.5% level in 1991 to compensate for the fact that tax was enacted midyear. </t>
        </r>
      </text>
    </comment>
    <comment ref="A9" authorId="0" shapeId="0" xr:uid="{69975323-5F19-0A4D-9516-8390A9B65202}">
      <text>
        <r>
          <rPr>
            <b/>
            <sz val="10"/>
            <color rgb="FF000000"/>
            <rFont val="Tahoma"/>
            <family val="2"/>
          </rPr>
          <t>Author:</t>
        </r>
        <r>
          <rPr>
            <sz val="10"/>
            <color rgb="FF000000"/>
            <rFont val="Tahoma"/>
            <family val="2"/>
          </rPr>
          <t xml:space="preserve">
https://financefiles.delaware.gov/docs/pit.pdf</t>
        </r>
      </text>
    </comment>
    <comment ref="S9" authorId="0" shapeId="0" xr:uid="{384F94C8-DB05-1D4D-BF14-20B9A5E51C68}">
      <text>
        <r>
          <rPr>
            <b/>
            <sz val="10"/>
            <color rgb="FF000000"/>
            <rFont val="Tahoma"/>
            <family val="2"/>
          </rPr>
          <t>Author:</t>
        </r>
        <r>
          <rPr>
            <sz val="10"/>
            <color rgb="FF000000"/>
            <rFont val="Tahoma"/>
            <family val="2"/>
          </rPr>
          <t xml:space="preserve">
https://delaware.contentdm.oclc.org/digital/collection/p15323coll1/id/13374/rec/35 </t>
        </r>
      </text>
    </comment>
    <comment ref="AS9" authorId="0" shapeId="0" xr:uid="{846B3779-F258-5146-819D-607A0DF8F307}">
      <text>
        <r>
          <rPr>
            <b/>
            <sz val="10"/>
            <color theme="1"/>
            <rFont val="Tahoma"/>
            <family val="2"/>
          </rPr>
          <t>Author:</t>
        </r>
        <r>
          <rPr>
            <sz val="10"/>
            <color theme="1"/>
            <rFont val="Tahoma"/>
            <family val="2"/>
          </rPr>
          <t xml:space="preserve">
DE 1943 C 7 created a 1 percent War Emergency Tax on Gross Incomes that was assessed quarterly on personal services income over a threshold amount. It is excluded from this database. </t>
        </r>
      </text>
    </comment>
    <comment ref="AE12" authorId="0" shapeId="0" xr:uid="{B3CEC3EA-B396-4F62-BE07-0859BC170B06}">
      <text>
        <r>
          <rPr>
            <b/>
            <sz val="11"/>
            <color rgb="FF000000"/>
            <rFont val="Calibri"/>
            <family val="2"/>
          </rPr>
          <t>Author:</t>
        </r>
        <r>
          <rPr>
            <sz val="11"/>
            <color rgb="FF000000"/>
            <rFont val="Calibri"/>
            <family val="2"/>
          </rPr>
          <t xml:space="preserve">
According to this source income tax was first levied in 1929: https://frc.gsu.edu/tax-handbook-income-taxes/#section2</t>
        </r>
      </text>
    </comment>
    <comment ref="AG12" authorId="0" shapeId="0" xr:uid="{577D3D31-21B3-164E-AAA4-15E4AE4613AE}">
      <text>
        <r>
          <rPr>
            <b/>
            <sz val="10"/>
            <color rgb="FF000000"/>
            <rFont val="Tahoma"/>
            <family val="2"/>
          </rPr>
          <t>Author:</t>
        </r>
        <r>
          <rPr>
            <sz val="10"/>
            <color rgb="FF000000"/>
            <rFont val="Tahoma"/>
            <family val="2"/>
          </rPr>
          <t xml:space="preserve">
acts 1931, ex session page 26</t>
        </r>
      </text>
    </comment>
    <comment ref="DV12" authorId="0" shapeId="0" xr:uid="{B1905A29-73E6-4D18-89F8-2EED7088D599}">
      <text>
        <r>
          <rPr>
            <b/>
            <sz val="9"/>
            <color rgb="FF000000"/>
            <rFont val="Tahoma"/>
            <family val="2"/>
          </rPr>
          <t>Author:</t>
        </r>
        <r>
          <rPr>
            <sz val="9"/>
            <color rgb="FF000000"/>
            <rFont val="Tahoma"/>
            <family val="2"/>
          </rPr>
          <t xml:space="preserve">
An acceleration of a previously legislated rate reduction reduces the state income tax rate to 5.39% as of Jan. 1, 2024, a decrease from the 5.49% rate previously expected to be in place in 2024.</t>
        </r>
      </text>
    </comment>
    <comment ref="DW12" authorId="0" shapeId="0" xr:uid="{D22D102F-34E8-48A7-9D27-450060816329}">
      <text>
        <r>
          <rPr>
            <b/>
            <sz val="9"/>
            <color rgb="FF000000"/>
            <rFont val="Tahoma"/>
            <family val="2"/>
          </rPr>
          <t>Author:</t>
        </r>
        <r>
          <rPr>
            <sz val="9"/>
            <color rgb="FF000000"/>
            <rFont val="Tahoma"/>
            <family val="2"/>
          </rPr>
          <t xml:space="preserve">
Rate cut enacted in 2025, retroactive to Jan 1, 2025.</t>
        </r>
      </text>
    </comment>
    <comment ref="BI13" authorId="0" shapeId="0" xr:uid="{FBC2A15C-9091-4009-9D54-8D34983B05C1}">
      <text>
        <r>
          <rPr>
            <b/>
            <sz val="9"/>
            <color indexed="81"/>
            <rFont val="Tahoma"/>
            <family val="2"/>
          </rPr>
          <t>Author:</t>
        </r>
        <r>
          <rPr>
            <sz val="9"/>
            <color indexed="81"/>
            <rFont val="Tahoma"/>
            <family val="2"/>
          </rPr>
          <t xml:space="preserve">
Hawaii became the 50th state on August 21, 1959.</t>
        </r>
      </text>
    </comment>
    <comment ref="AK14" authorId="0" shapeId="0" xr:uid="{344305E4-A6CC-EF4B-89BB-99564C967F79}">
      <text>
        <r>
          <rPr>
            <b/>
            <sz val="11"/>
            <color theme="1"/>
            <rFont val="Calibri"/>
            <family val="2"/>
            <scheme val="minor"/>
          </rPr>
          <t>Author:</t>
        </r>
        <r>
          <rPr>
            <sz val="11"/>
            <color theme="1"/>
            <rFont val="Calibri"/>
            <family val="2"/>
            <scheme val="minor"/>
          </rPr>
          <t xml:space="preserve">
special session 1935, C30</t>
        </r>
      </text>
    </comment>
    <comment ref="BD14" authorId="0" shapeId="0" xr:uid="{ECCE0050-7954-FA43-B65E-62785DFE0625}">
      <text>
        <r>
          <rPr>
            <b/>
            <sz val="11"/>
            <color theme="1"/>
            <rFont val="Calibri"/>
            <family val="2"/>
            <scheme val="minor"/>
          </rPr>
          <t xml:space="preserve">ITEP Note:
</t>
        </r>
        <r>
          <rPr>
            <sz val="11"/>
            <color theme="1"/>
            <rFont val="Calibri"/>
            <family val="2"/>
            <scheme val="minor"/>
          </rPr>
          <t xml:space="preserve">
1954 C 215 allowed a 10 percent reduction, up to a value of $500. Not included in this figure.</t>
        </r>
      </text>
    </comment>
    <comment ref="BM14" authorId="0" shapeId="0" xr:uid="{BBD75806-0E53-4EEF-BC1B-365683DAF4D4}">
      <text>
        <r>
          <rPr>
            <b/>
            <sz val="11"/>
            <color theme="1"/>
            <rFont val="Calibri"/>
            <family val="2"/>
            <scheme val="minor"/>
          </rPr>
          <t>Author:</t>
        </r>
        <r>
          <rPr>
            <sz val="11"/>
            <color theme="1"/>
            <rFont val="Calibri"/>
            <family val="2"/>
            <scheme val="minor"/>
          </rPr>
          <t xml:space="preserve">
1st ext session of 1961 C 425 </t>
        </r>
      </text>
    </comment>
    <comment ref="DW14" authorId="0" shapeId="0" xr:uid="{2C132EBE-AE29-4295-976E-252452CD57EE}">
      <text>
        <r>
          <rPr>
            <b/>
            <sz val="9"/>
            <color rgb="FF000000"/>
            <rFont val="Tahoma"/>
            <family val="2"/>
          </rPr>
          <t>Author:</t>
        </r>
        <r>
          <rPr>
            <sz val="9"/>
            <color rgb="FF000000"/>
            <rFont val="Tahoma"/>
            <family val="2"/>
          </rPr>
          <t xml:space="preserve">
</t>
        </r>
        <r>
          <rPr>
            <sz val="9"/>
            <color rgb="FF000000"/>
            <rFont val="Tahoma"/>
            <family val="2"/>
          </rPr>
          <t>Enacted in 2025 via HB40. Retroactive to Jan 1, 2025.</t>
        </r>
      </text>
    </comment>
    <comment ref="BS15" authorId="0" shapeId="0" xr:uid="{99050041-7B41-4DAE-94D8-98E6F14FE7C9}">
      <text>
        <r>
          <rPr>
            <b/>
            <sz val="9"/>
            <color rgb="FF000000"/>
            <rFont val="Tahoma"/>
            <family val="2"/>
          </rPr>
          <t>Author:</t>
        </r>
        <r>
          <rPr>
            <sz val="9"/>
            <color rgb="FF000000"/>
            <rFont val="Tahoma"/>
            <family val="2"/>
          </rPr>
          <t xml:space="preserve">
</t>
        </r>
        <r>
          <rPr>
            <sz val="9"/>
            <color rgb="FF000000"/>
            <rFont val="Tahoma"/>
            <family val="2"/>
          </rPr>
          <t>adopted 1969</t>
        </r>
      </text>
    </comment>
    <comment ref="A16" authorId="0" shapeId="0" xr:uid="{8D222907-B327-8446-AFEB-6F5A5D278A33}">
      <text>
        <r>
          <rPr>
            <b/>
            <sz val="10"/>
            <color rgb="FF000000"/>
            <rFont val="Tahoma"/>
            <family val="2"/>
          </rPr>
          <t>Author:</t>
        </r>
        <r>
          <rPr>
            <sz val="10"/>
            <color rgb="FF000000"/>
            <rFont val="Tahoma"/>
            <family val="2"/>
          </rPr>
          <t xml:space="preserve">
</t>
        </r>
        <r>
          <rPr>
            <sz val="10"/>
            <color rgb="FF000000"/>
            <rFont val="Tahoma"/>
            <family val="2"/>
          </rPr>
          <t>https://www.in.gov/dor/files/ib07.pdf</t>
        </r>
      </text>
    </comment>
    <comment ref="AR17" authorId="0" shapeId="0" xr:uid="{5924B5E0-95FA-6A42-9B43-27F9CB1E8474}">
      <text>
        <r>
          <rPr>
            <b/>
            <sz val="10"/>
            <color rgb="FF000000"/>
            <rFont val="Tahoma"/>
            <family val="2"/>
          </rPr>
          <t>Author:</t>
        </r>
        <r>
          <rPr>
            <sz val="10"/>
            <color rgb="FF000000"/>
            <rFont val="Tahoma"/>
            <family val="2"/>
          </rPr>
          <t xml:space="preserve">
50% credit against taxes due allowed for 1942 and 1943
</t>
        </r>
      </text>
    </comment>
    <comment ref="AS17" authorId="0" shapeId="0" xr:uid="{921DFEE2-CA08-7F49-A7F0-C259F70E8FC6}">
      <text>
        <r>
          <rPr>
            <b/>
            <sz val="10"/>
            <color rgb="FF000000"/>
            <rFont val="Tahoma"/>
            <family val="2"/>
          </rPr>
          <t>Author:</t>
        </r>
        <r>
          <rPr>
            <sz val="10"/>
            <color rgb="FF000000"/>
            <rFont val="Tahoma"/>
            <family val="2"/>
          </rPr>
          <t xml:space="preserve">
50% credit against taxes due allowed for 1942 and 1943
</t>
        </r>
      </text>
    </comment>
    <comment ref="AT17" authorId="0" shapeId="0" xr:uid="{D0D461A3-A34D-4C4E-B6CC-091C77C5C5EA}">
      <text>
        <r>
          <rPr>
            <b/>
            <sz val="10"/>
            <color rgb="FF000000"/>
            <rFont val="Tahoma"/>
            <family val="2"/>
          </rPr>
          <t>Author:</t>
        </r>
        <r>
          <rPr>
            <sz val="10"/>
            <color rgb="FF000000"/>
            <rFont val="Tahoma"/>
            <family val="2"/>
          </rPr>
          <t xml:space="preserve">
50% credit against taxes due extended for 44 and 45
</t>
        </r>
      </text>
    </comment>
    <comment ref="AU17" authorId="0" shapeId="0" xr:uid="{058FCBAD-1AD3-474F-AEFE-5B3394050918}">
      <text>
        <r>
          <rPr>
            <b/>
            <sz val="10"/>
            <color rgb="FF000000"/>
            <rFont val="Tahoma"/>
            <family val="2"/>
          </rPr>
          <t>ITEP Note:</t>
        </r>
        <r>
          <rPr>
            <sz val="10"/>
            <color rgb="FF000000"/>
            <rFont val="Tahoma"/>
            <family val="2"/>
          </rPr>
          <t xml:space="preserve">
50% credit against taxes due extended for 1944 and 1945</t>
        </r>
      </text>
    </comment>
    <comment ref="DV18" authorId="0" shapeId="0" xr:uid="{ECFD09DE-6D3D-44E5-9AD0-58538F2BF4EE}">
      <text>
        <r>
          <rPr>
            <b/>
            <sz val="9"/>
            <color rgb="FF000000"/>
            <rFont val="Tahoma"/>
            <family val="2"/>
          </rPr>
          <t>Author:</t>
        </r>
        <r>
          <rPr>
            <sz val="9"/>
            <color rgb="FF000000"/>
            <rFont val="Tahoma"/>
            <family val="2"/>
          </rPr>
          <t xml:space="preserve">
</t>
        </r>
        <r>
          <rPr>
            <sz val="9"/>
            <color rgb="FF000000"/>
            <rFont val="Tahoma"/>
            <family val="2"/>
          </rPr>
          <t>https://tax.thomsonreuters.com/news/kansas-governor-signs-omnibus-tax-legislation-revising-individual-income-tax-rates/</t>
        </r>
      </text>
    </comment>
    <comment ref="BF19" authorId="0" shapeId="0" xr:uid="{88D8E186-BAF5-FA4C-A8A6-380EE7976765}">
      <text>
        <r>
          <rPr>
            <b/>
            <sz val="10"/>
            <color rgb="FF000000"/>
            <rFont val="Tahoma"/>
            <family val="2"/>
          </rPr>
          <t>Author:</t>
        </r>
        <r>
          <rPr>
            <sz val="10"/>
            <color rgb="FF000000"/>
            <rFont val="Tahoma"/>
            <family val="2"/>
          </rPr>
          <t xml:space="preserve">
30% surtax for this year</t>
        </r>
      </text>
    </comment>
    <comment ref="BS21" authorId="0" shapeId="0" xr:uid="{CE83F40D-90D4-4858-B335-5549B38876DC}">
      <text>
        <r>
          <rPr>
            <b/>
            <sz val="9"/>
            <color rgb="FF000000"/>
            <rFont val="Tahoma"/>
            <family val="2"/>
          </rPr>
          <t>Author:</t>
        </r>
        <r>
          <rPr>
            <sz val="9"/>
            <color rgb="FF000000"/>
            <rFont val="Tahoma"/>
            <family val="2"/>
          </rPr>
          <t xml:space="preserve">
Adopted 1969. Originally effective on July 1, 1969, for individuals, estates and trusts.
https://legislature.maine.gov/doc/2036</t>
        </r>
      </text>
    </comment>
    <comment ref="CO21" authorId="0" shapeId="0" xr:uid="{03AD6517-0CC0-7647-B074-3FE3EA131ED3}">
      <text>
        <r>
          <rPr>
            <b/>
            <sz val="11"/>
            <color rgb="FF000000"/>
            <rFont val="Calibri"/>
            <family val="2"/>
          </rPr>
          <t>Author:</t>
        </r>
        <r>
          <rPr>
            <sz val="11"/>
            <color rgb="FF000000"/>
            <rFont val="Calibri"/>
            <family val="2"/>
          </rPr>
          <t xml:space="preserve">
normal rate + 10% of normal rate 
Maine PL 1991 Chapter 591 Part ZZ</t>
        </r>
      </text>
    </comment>
    <comment ref="CP21" authorId="0" shapeId="0" xr:uid="{5C244267-B293-4019-8565-19E6AFEB8859}">
      <text>
        <r>
          <rPr>
            <b/>
            <sz val="11"/>
            <color rgb="FF000000"/>
            <rFont val="Calibri"/>
            <family val="2"/>
          </rPr>
          <t>Author:</t>
        </r>
        <r>
          <rPr>
            <sz val="11"/>
            <color rgb="FF000000"/>
            <rFont val="Calibri"/>
            <family val="2"/>
          </rPr>
          <t xml:space="preserve">
normal rate + 10% of normal rate 
Maine PL 1991 Chapter 591 Part ZZ</t>
        </r>
      </text>
    </comment>
    <comment ref="AQ22" authorId="0" shapeId="0" xr:uid="{CB3663A7-13FF-3B46-AB64-EBFDC304C22B}">
      <text>
        <r>
          <rPr>
            <b/>
            <sz val="10"/>
            <color rgb="FF000000"/>
            <rFont val="Tahoma"/>
            <family val="2"/>
          </rPr>
          <t>Author:</t>
        </r>
        <r>
          <rPr>
            <sz val="10"/>
            <color rgb="FF000000"/>
            <rFont val="Tahoma"/>
            <family val="2"/>
          </rPr>
          <t xml:space="preserve">
5% on investment income, 2% on the rest</t>
        </r>
      </text>
    </comment>
    <comment ref="AR22" authorId="0" shapeId="0" xr:uid="{3FD7AB47-D44C-AC4A-B3DC-F7F17BAB96D4}">
      <text>
        <r>
          <rPr>
            <b/>
            <sz val="10"/>
            <color rgb="FF000000"/>
            <rFont val="Tahoma"/>
            <family val="2"/>
          </rPr>
          <t>Author:</t>
        </r>
        <r>
          <rPr>
            <sz val="10"/>
            <color rgb="FF000000"/>
            <rFont val="Tahoma"/>
            <family val="2"/>
          </rPr>
          <t xml:space="preserve">
1/3 credit allowed against taxes due for 1942-1944
</t>
        </r>
      </text>
    </comment>
    <comment ref="AS22" authorId="0" shapeId="0" xr:uid="{0D4A2495-001F-D54D-AF52-2E5A9F169F37}">
      <text>
        <r>
          <rPr>
            <b/>
            <sz val="10"/>
            <color rgb="FF000000"/>
            <rFont val="Tahoma"/>
            <family val="2"/>
          </rPr>
          <t>Author:</t>
        </r>
        <r>
          <rPr>
            <sz val="10"/>
            <color rgb="FF000000"/>
            <rFont val="Tahoma"/>
            <family val="2"/>
          </rPr>
          <t xml:space="preserve">
1/3 credit allowed against taxes due for 1942-1944
</t>
        </r>
      </text>
    </comment>
    <comment ref="AT22" authorId="0" shapeId="0" xr:uid="{6CDA53D3-1FFE-CC44-B471-F2E2F934529C}">
      <text>
        <r>
          <rPr>
            <b/>
            <sz val="10"/>
            <color rgb="FF000000"/>
            <rFont val="Tahoma"/>
            <family val="2"/>
          </rPr>
          <t>Author:</t>
        </r>
        <r>
          <rPr>
            <sz val="10"/>
            <color rgb="FF000000"/>
            <rFont val="Tahoma"/>
            <family val="2"/>
          </rPr>
          <t xml:space="preserve">
1/3 credit allowed against taxes due for 1942-1944
</t>
        </r>
      </text>
    </comment>
    <comment ref="BA22" authorId="0" shapeId="0" xr:uid="{3E0A3837-D561-1A4B-B546-A10128CC2398}">
      <text>
        <r>
          <rPr>
            <b/>
            <sz val="10"/>
            <color rgb="FF000000"/>
            <rFont val="Tahoma"/>
            <family val="2"/>
          </rPr>
          <t>Author:</t>
        </r>
        <r>
          <rPr>
            <sz val="10"/>
            <color rgb="FF000000"/>
            <rFont val="Tahoma"/>
            <family val="2"/>
          </rPr>
          <t xml:space="preserve">
15% reduction in tax liability for this year due to anticipated surpluses</t>
        </r>
      </text>
    </comment>
    <comment ref="BB22" authorId="0" shapeId="0" xr:uid="{D2447D38-8386-3F44-98C5-D80AD495147D}">
      <text>
        <r>
          <rPr>
            <b/>
            <sz val="10"/>
            <color rgb="FF000000"/>
            <rFont val="Tahoma"/>
            <family val="2"/>
          </rPr>
          <t>Author:</t>
        </r>
        <r>
          <rPr>
            <sz val="10"/>
            <color rgb="FF000000"/>
            <rFont val="Tahoma"/>
            <family val="2"/>
          </rPr>
          <t xml:space="preserve">
15% reduction in tax liability for this year due to anticipated surpluses</t>
        </r>
      </text>
    </comment>
    <comment ref="BP22" authorId="0" shapeId="0" xr:uid="{2FFEB0F0-1AC0-4075-A5E8-F01A40C88650}">
      <text>
        <r>
          <rPr>
            <b/>
            <sz val="11"/>
            <color rgb="FF000000"/>
            <rFont val="Calibri"/>
            <family val="2"/>
          </rPr>
          <t>Author:</t>
        </r>
        <r>
          <rPr>
            <sz val="11"/>
            <color rgb="FF000000"/>
            <rFont val="Calibri"/>
            <family val="2"/>
          </rPr>
          <t xml:space="preserve">
Investment income over $500 taxed at 5 percent</t>
        </r>
      </text>
    </comment>
    <comment ref="DW22" authorId="0" shapeId="0" xr:uid="{9AF01EBC-6FDE-4A7B-8634-B0911FC5EF71}">
      <text>
        <r>
          <rPr>
            <b/>
            <sz val="9"/>
            <color rgb="FF000000"/>
            <rFont val="Tahoma"/>
            <family val="2"/>
          </rPr>
          <t xml:space="preserve">Author:
</t>
        </r>
        <r>
          <rPr>
            <sz val="9"/>
            <color rgb="FF000000"/>
            <rFont val="Tahoma"/>
            <family val="2"/>
          </rPr>
          <t xml:space="preserve">Enacted in 2025 via HB352.
</t>
        </r>
      </text>
    </comment>
    <comment ref="A23" authorId="0" shapeId="0" xr:uid="{C62998FA-F771-5941-A742-D3C8D1A1E018}">
      <text>
        <r>
          <rPr>
            <b/>
            <sz val="10"/>
            <color rgb="FF000000"/>
            <rFont val="Tahoma"/>
            <family val="2"/>
          </rPr>
          <t>Author:</t>
        </r>
        <r>
          <rPr>
            <sz val="10"/>
            <color rgb="FF000000"/>
            <rFont val="Tahoma"/>
            <family val="2"/>
          </rPr>
          <t xml:space="preserve">
https://lira.bc.edu/collection/4c59b8e8-49f1-47a6-b557-c56e824c555f</t>
        </r>
      </text>
    </comment>
    <comment ref="S23" authorId="0" shapeId="0" xr:uid="{53A6B6BA-EC71-A54D-9BC7-D85DFF680871}">
      <text>
        <r>
          <rPr>
            <b/>
            <sz val="11"/>
            <color theme="1"/>
            <rFont val="Calibri"/>
            <family val="2"/>
            <scheme val="minor"/>
          </rPr>
          <t>Author:</t>
        </r>
        <r>
          <rPr>
            <sz val="11"/>
            <color theme="1"/>
            <rFont val="Calibri"/>
            <family val="2"/>
            <scheme val="minor"/>
          </rPr>
          <t xml:space="preserve">
1916C269 
From the Proceedings of the Annual Conference on Taxation under the Auspices of the National Tax Association 1916 summary "The measure submitted by the commission in January (Ch. 269, Laws of 1916) was enacted substantially as recommended and the first tax is to be levied in January 1917. ...Interest from bonds, notes, etc., and from certain dividends of corporations, partnerships, associa
tions, and trusts is taxed at the rate of six per cent, an exemption of $300 being allowed if the total income from all sources is less than $600. Income from annuities and the excess over $2,000 from professions, trade, or business are to pay at the rate of 1.5 per cent. 
</t>
        </r>
      </text>
    </comment>
    <comment ref="T23" authorId="0" shapeId="0" xr:uid="{C58DB2E0-245D-4E68-B8A4-88DDE5802048}">
      <text>
        <r>
          <rPr>
            <b/>
            <sz val="11"/>
            <color theme="1"/>
            <rFont val="Calibri"/>
            <family val="2"/>
            <scheme val="minor"/>
          </rPr>
          <t>Author:</t>
        </r>
        <r>
          <rPr>
            <sz val="11"/>
            <color theme="1"/>
            <rFont val="Calibri"/>
            <family val="2"/>
            <scheme val="minor"/>
          </rPr>
          <t xml:space="preserve">
Additional 1% tax for 1918 and 1919 (1919C324)
</t>
        </r>
      </text>
    </comment>
    <comment ref="U23" authorId="0" shapeId="0" xr:uid="{9878E5B3-BBEF-48F6-82D5-2E3CA407870A}">
      <text>
        <r>
          <rPr>
            <b/>
            <sz val="11"/>
            <color rgb="FF000000"/>
            <rFont val="Calibri"/>
            <family val="2"/>
          </rPr>
          <t>Author:</t>
        </r>
        <r>
          <rPr>
            <sz val="11"/>
            <color rgb="FF000000"/>
            <rFont val="Calibri"/>
            <family val="2"/>
          </rPr>
          <t xml:space="preserve">
</t>
        </r>
        <r>
          <rPr>
            <sz val="11"/>
            <color rgb="FF000000"/>
            <rFont val="Calibri"/>
            <family val="2"/>
          </rPr>
          <t xml:space="preserve">Additional 1% tax for 1918 and 1919 (1919C324)
</t>
        </r>
      </text>
    </comment>
    <comment ref="Y23" authorId="0" shapeId="0" xr:uid="{D0DA9B83-AD60-429B-9BE3-FC4D1442E602}">
      <text>
        <r>
          <rPr>
            <b/>
            <sz val="11"/>
            <color theme="1"/>
            <rFont val="Calibri"/>
            <family val="2"/>
            <scheme val="minor"/>
          </rPr>
          <t>Author:</t>
        </r>
        <r>
          <rPr>
            <sz val="11"/>
            <color theme="1"/>
            <rFont val="Calibri"/>
            <family val="2"/>
            <scheme val="minor"/>
          </rPr>
          <t xml:space="preserve">
1923 C487, additional 10% tax on individuals and corporate net income. </t>
        </r>
      </text>
    </comment>
    <comment ref="Z23" authorId="0" shapeId="0" xr:uid="{3B8BB911-E0D6-4797-AAD4-35B4716BAAE2}">
      <text>
        <r>
          <rPr>
            <b/>
            <sz val="11"/>
            <color theme="1"/>
            <rFont val="Calibri"/>
            <family val="2"/>
            <scheme val="minor"/>
          </rPr>
          <t>Author:</t>
        </r>
        <r>
          <rPr>
            <sz val="11"/>
            <color theme="1"/>
            <rFont val="Calibri"/>
            <family val="2"/>
            <scheme val="minor"/>
          </rPr>
          <t xml:space="preserve">
1923 C487, additional 10% tax on individuals and corporate net income. </t>
        </r>
      </text>
    </comment>
    <comment ref="AA23" authorId="0" shapeId="0" xr:uid="{4726496A-1B2C-46D2-A07C-2A33E2D9909A}">
      <text>
        <r>
          <rPr>
            <b/>
            <sz val="11"/>
            <color theme="1"/>
            <rFont val="Calibri"/>
            <family val="2"/>
            <scheme val="minor"/>
          </rPr>
          <t>Author:</t>
        </r>
        <r>
          <rPr>
            <sz val="11"/>
            <color theme="1"/>
            <rFont val="Calibri"/>
            <family val="2"/>
            <scheme val="minor"/>
          </rPr>
          <t xml:space="preserve">
1923 C487, additional 10% tax on individuals and corporate net income. </t>
        </r>
      </text>
    </comment>
    <comment ref="AQ23" authorId="0" shapeId="0" xr:uid="{3B486F97-C5D5-4E1B-82BD-5041C40F491D}">
      <text>
        <r>
          <rPr>
            <b/>
            <sz val="11"/>
            <color rgb="FF000000"/>
            <rFont val="Calibri"/>
            <family val="2"/>
          </rPr>
          <t>Author:</t>
        </r>
        <r>
          <rPr>
            <sz val="11"/>
            <color rgb="FF000000"/>
            <rFont val="Calibri"/>
            <family val="2"/>
          </rPr>
          <t xml:space="preserve">
1.5% normal rate with additional 3% tax liability and an additional 10% tax liability
</t>
        </r>
      </text>
    </comment>
    <comment ref="AR23" authorId="0" shapeId="0" xr:uid="{155883E3-F042-48C4-A916-A2EE4DB8EA01}">
      <text>
        <r>
          <rPr>
            <b/>
            <sz val="11"/>
            <color theme="1"/>
            <rFont val="Calibri"/>
            <family val="2"/>
            <scheme val="minor"/>
          </rPr>
          <t>Author:</t>
        </r>
        <r>
          <rPr>
            <sz val="11"/>
            <color theme="1"/>
            <rFont val="Calibri"/>
            <family val="2"/>
            <scheme val="minor"/>
          </rPr>
          <t xml:space="preserve">
1.5% normal rate with additional 3% tax liability and an additional 10% tax liability
</t>
        </r>
      </text>
    </comment>
    <comment ref="AS23" authorId="0" shapeId="0" xr:uid="{73A6E440-216B-415C-B0F6-56F24E070748}">
      <text>
        <r>
          <rPr>
            <b/>
            <sz val="11"/>
            <color rgb="FF000000"/>
            <rFont val="Calibri"/>
            <family val="2"/>
          </rPr>
          <t>Author:</t>
        </r>
        <r>
          <rPr>
            <sz val="11"/>
            <color rgb="FF000000"/>
            <rFont val="Calibri"/>
            <family val="2"/>
          </rPr>
          <t xml:space="preserve">
1.5% normal rate with additional 3% tax liability and an additional 10% tax liability
</t>
        </r>
      </text>
    </comment>
    <comment ref="AT23" authorId="0" shapeId="0" xr:uid="{1729EC12-8B25-4B67-91D2-748BB7A5ACAA}">
      <text>
        <r>
          <rPr>
            <b/>
            <sz val="11"/>
            <color rgb="FF000000"/>
            <rFont val="Calibri"/>
            <family val="2"/>
          </rPr>
          <t>Author:</t>
        </r>
        <r>
          <rPr>
            <sz val="11"/>
            <color rgb="FF000000"/>
            <rFont val="Calibri"/>
            <family val="2"/>
          </rPr>
          <t xml:space="preserve">
1.5% normal rate with additional 3% tax liability and an additional 10% tax liability
</t>
        </r>
      </text>
    </comment>
    <comment ref="AU23" authorId="0" shapeId="0" xr:uid="{9902F740-1B3B-465C-A49B-7C18901E280A}">
      <text>
        <r>
          <rPr>
            <b/>
            <sz val="11"/>
            <color theme="1"/>
            <rFont val="Calibri"/>
            <family val="2"/>
            <scheme val="minor"/>
          </rPr>
          <t>Author:</t>
        </r>
        <r>
          <rPr>
            <sz val="11"/>
            <color theme="1"/>
            <rFont val="Calibri"/>
            <family val="2"/>
            <scheme val="minor"/>
          </rPr>
          <t xml:space="preserve">
1.5% normal rate with additional 3% tax liability and an additional 10% tax liability
</t>
        </r>
      </text>
    </comment>
    <comment ref="AV23" authorId="0" shapeId="0" xr:uid="{F99E3133-621B-40F5-A09A-082BC97BFB5E}">
      <text>
        <r>
          <rPr>
            <b/>
            <sz val="11"/>
            <color theme="1"/>
            <rFont val="Calibri"/>
            <family val="2"/>
            <scheme val="minor"/>
          </rPr>
          <t>Author:</t>
        </r>
        <r>
          <rPr>
            <sz val="11"/>
            <color theme="1"/>
            <rFont val="Calibri"/>
            <family val="2"/>
            <scheme val="minor"/>
          </rPr>
          <t xml:space="preserve">
1.5% normal rate with additional 3% tax liability and an additional 10% tax liability
</t>
        </r>
      </text>
    </comment>
    <comment ref="AW23" authorId="0" shapeId="0" xr:uid="{3E004D0B-AC6A-406F-A34B-B56ABCC517BA}">
      <text>
        <r>
          <rPr>
            <b/>
            <sz val="11"/>
            <color theme="1"/>
            <rFont val="Calibri"/>
            <family val="2"/>
            <scheme val="minor"/>
          </rPr>
          <t>Author:</t>
        </r>
        <r>
          <rPr>
            <sz val="11"/>
            <color theme="1"/>
            <rFont val="Calibri"/>
            <family val="2"/>
            <scheme val="minor"/>
          </rPr>
          <t xml:space="preserve">
1.5% normal rate with additional 3% tax liability and an additional 10% tax liability
</t>
        </r>
      </text>
    </comment>
    <comment ref="AX23" authorId="0" shapeId="0" xr:uid="{4CFDC264-4343-49D1-9D6C-79311FBB8A7B}">
      <text>
        <r>
          <rPr>
            <b/>
            <sz val="11"/>
            <color theme="1"/>
            <rFont val="Calibri"/>
            <family val="2"/>
            <scheme val="minor"/>
          </rPr>
          <t>Author:</t>
        </r>
        <r>
          <rPr>
            <sz val="11"/>
            <color theme="1"/>
            <rFont val="Calibri"/>
            <family val="2"/>
            <scheme val="minor"/>
          </rPr>
          <t xml:space="preserve">
1.5% normal rate with additional 3% tax liability and an additional 10% tax liability
</t>
        </r>
      </text>
    </comment>
    <comment ref="AY23" authorId="0" shapeId="0" xr:uid="{B419E88E-FB10-4760-86C0-362255F810F6}">
      <text>
        <r>
          <rPr>
            <b/>
            <sz val="11"/>
            <color theme="1"/>
            <rFont val="Calibri"/>
            <family val="2"/>
            <scheme val="minor"/>
          </rPr>
          <t>Author:</t>
        </r>
        <r>
          <rPr>
            <sz val="11"/>
            <color theme="1"/>
            <rFont val="Calibri"/>
            <family val="2"/>
            <scheme val="minor"/>
          </rPr>
          <t xml:space="preserve">
1.5% normal rate with additional 3% tax liability and an additional 10% tax liability
</t>
        </r>
      </text>
    </comment>
    <comment ref="AZ23" authorId="0" shapeId="0" xr:uid="{AF6D3347-D75D-4788-AB18-BED7ECA978ED}">
      <text>
        <r>
          <rPr>
            <b/>
            <sz val="11"/>
            <color theme="1"/>
            <rFont val="Calibri"/>
            <family val="2"/>
            <scheme val="minor"/>
          </rPr>
          <t>Author:</t>
        </r>
        <r>
          <rPr>
            <sz val="11"/>
            <color theme="1"/>
            <rFont val="Calibri"/>
            <family val="2"/>
            <scheme val="minor"/>
          </rPr>
          <t xml:space="preserve">
1.5% normal rate plus additional taxes of 3% tax liability and 20% tax liability
</t>
        </r>
      </text>
    </comment>
    <comment ref="BA23" authorId="0" shapeId="0" xr:uid="{06DE1E03-2BFD-4588-8F02-F57FC316FD36}">
      <text>
        <r>
          <rPr>
            <b/>
            <sz val="11"/>
            <color theme="1"/>
            <rFont val="Calibri"/>
            <family val="2"/>
            <scheme val="minor"/>
          </rPr>
          <t>Author:</t>
        </r>
        <r>
          <rPr>
            <sz val="11"/>
            <color theme="1"/>
            <rFont val="Calibri"/>
            <family val="2"/>
            <scheme val="minor"/>
          </rPr>
          <t xml:space="preserve">
1.5% normal rate plus additional taxes of 3% tax liability and 20% tax liability
</t>
        </r>
      </text>
    </comment>
    <comment ref="BB23" authorId="0" shapeId="0" xr:uid="{C0A70EFF-924A-4DA6-882F-3844C8F02057}">
      <text>
        <r>
          <rPr>
            <b/>
            <sz val="11"/>
            <color theme="1"/>
            <rFont val="Calibri"/>
            <family val="2"/>
            <scheme val="minor"/>
          </rPr>
          <t>Author:</t>
        </r>
        <r>
          <rPr>
            <sz val="11"/>
            <color theme="1"/>
            <rFont val="Calibri"/>
            <family val="2"/>
            <scheme val="minor"/>
          </rPr>
          <t xml:space="preserve">
1.5% normal rate plus additional taxes of 3% tax liability and 20% tax liability
</t>
        </r>
      </text>
    </comment>
    <comment ref="BC23" authorId="0" shapeId="0" xr:uid="{C09A257A-AE7C-466B-B6C9-0E9DC94EDAF8}">
      <text>
        <r>
          <rPr>
            <b/>
            <sz val="11"/>
            <color theme="1"/>
            <rFont val="Calibri"/>
            <family val="2"/>
            <scheme val="minor"/>
          </rPr>
          <t>Author:</t>
        </r>
        <r>
          <rPr>
            <sz val="11"/>
            <color theme="1"/>
            <rFont val="Calibri"/>
            <family val="2"/>
            <scheme val="minor"/>
          </rPr>
          <t xml:space="preserve">
1.5% normal rate plus additional taxes of 3% tax liability and 20% tax liability
</t>
        </r>
      </text>
    </comment>
    <comment ref="BD23" authorId="0" shapeId="0" xr:uid="{B2C5F699-1925-444A-AA35-C2841BADFCEF}">
      <text>
        <r>
          <rPr>
            <b/>
            <sz val="11"/>
            <color theme="1"/>
            <rFont val="Calibri"/>
            <family val="2"/>
            <scheme val="minor"/>
          </rPr>
          <t>Author:</t>
        </r>
        <r>
          <rPr>
            <sz val="11"/>
            <color theme="1"/>
            <rFont val="Calibri"/>
            <family val="2"/>
            <scheme val="minor"/>
          </rPr>
          <t xml:space="preserve">
1.5% normal rate plus additional taxes of 3% tax liability and 20% tax liability
</t>
        </r>
      </text>
    </comment>
    <comment ref="BE23" authorId="0" shapeId="0" xr:uid="{EAC04BA6-3892-4FD9-BE01-358E4147682B}">
      <text>
        <r>
          <rPr>
            <b/>
            <sz val="11"/>
            <color theme="1"/>
            <rFont val="Calibri"/>
            <family val="2"/>
            <scheme val="minor"/>
          </rPr>
          <t>Author:</t>
        </r>
        <r>
          <rPr>
            <sz val="11"/>
            <color theme="1"/>
            <rFont val="Calibri"/>
            <family val="2"/>
            <scheme val="minor"/>
          </rPr>
          <t xml:space="preserve">
1.5% normal rate plus additional 1% net income, plus additional taxes of 3% tax liability and 20% tax liability
</t>
        </r>
      </text>
    </comment>
    <comment ref="BF23" authorId="0" shapeId="0" xr:uid="{C38AEEFD-2E7B-4D52-901D-8750639DE717}">
      <text>
        <r>
          <rPr>
            <b/>
            <sz val="11"/>
            <color theme="1"/>
            <rFont val="Calibri"/>
            <family val="2"/>
            <scheme val="minor"/>
          </rPr>
          <t>Author:</t>
        </r>
        <r>
          <rPr>
            <sz val="11"/>
            <color theme="1"/>
            <rFont val="Calibri"/>
            <family val="2"/>
            <scheme val="minor"/>
          </rPr>
          <t xml:space="preserve">
1.5% normal rate plus additional 1% net income, plus additional taxes of 3% tax liability and 20% tax liability
</t>
        </r>
      </text>
    </comment>
    <comment ref="BG23" authorId="0" shapeId="0" xr:uid="{3380AB6F-5B8D-4EA7-8050-154D19009E57}">
      <text>
        <r>
          <rPr>
            <b/>
            <sz val="11"/>
            <color theme="1"/>
            <rFont val="Calibri"/>
            <family val="2"/>
            <scheme val="minor"/>
          </rPr>
          <t>Author:</t>
        </r>
        <r>
          <rPr>
            <sz val="11"/>
            <color theme="1"/>
            <rFont val="Calibri"/>
            <family val="2"/>
            <scheme val="minor"/>
          </rPr>
          <t xml:space="preserve">
1.5% normal rate plus additional 1% net income, plus additional taxes of 3% tax liability and 20% tax liability
</t>
        </r>
      </text>
    </comment>
    <comment ref="BH23" authorId="0" shapeId="0" xr:uid="{D9E99807-4FD1-42CF-943E-09D28A514F9D}">
      <text>
        <r>
          <rPr>
            <b/>
            <sz val="11"/>
            <color theme="1"/>
            <rFont val="Calibri"/>
            <family val="2"/>
            <scheme val="minor"/>
          </rPr>
          <t>Author:</t>
        </r>
        <r>
          <rPr>
            <sz val="11"/>
            <color theme="1"/>
            <rFont val="Calibri"/>
            <family val="2"/>
            <scheme val="minor"/>
          </rPr>
          <t xml:space="preserve">
1.5% normal rate plus additional 1% net income, plus additional taxes of 3% tax liability and 20% tax liability
</t>
        </r>
      </text>
    </comment>
    <comment ref="BI23" authorId="0" shapeId="0" xr:uid="{6BBD5C83-3708-402E-A0FF-5F4492C133DF}">
      <text>
        <r>
          <rPr>
            <b/>
            <sz val="11"/>
            <color theme="1"/>
            <rFont val="Calibri"/>
            <family val="2"/>
            <scheme val="minor"/>
          </rPr>
          <t>Author:</t>
        </r>
        <r>
          <rPr>
            <sz val="11"/>
            <color theme="1"/>
            <rFont val="Calibri"/>
            <family val="2"/>
            <scheme val="minor"/>
          </rPr>
          <t xml:space="preserve">
1.5% normal rate plus additional 1% net income, plus additional taxes of 3% tax liability and 20% tax liability
</t>
        </r>
      </text>
    </comment>
    <comment ref="BJ23" authorId="0" shapeId="0" xr:uid="{EF65EEDD-6C60-45CD-8B64-0CCBD8D71CF4}">
      <text>
        <r>
          <rPr>
            <b/>
            <sz val="11"/>
            <color theme="1"/>
            <rFont val="Calibri"/>
            <family val="2"/>
            <scheme val="minor"/>
          </rPr>
          <t>Author:</t>
        </r>
        <r>
          <rPr>
            <sz val="11"/>
            <color theme="1"/>
            <rFont val="Calibri"/>
            <family val="2"/>
            <scheme val="minor"/>
          </rPr>
          <t xml:space="preserve">
1.5% normal rate plus additional 1% net income, plus additional taxes of 3% tax liability and 20% tax liability
</t>
        </r>
      </text>
    </comment>
    <comment ref="BK23" authorId="0" shapeId="0" xr:uid="{6D73B308-D1AD-4BE6-BD51-F99628ABE404}">
      <text>
        <r>
          <rPr>
            <b/>
            <sz val="11"/>
            <color theme="1"/>
            <rFont val="Calibri"/>
            <family val="2"/>
            <scheme val="minor"/>
          </rPr>
          <t>Author:</t>
        </r>
        <r>
          <rPr>
            <sz val="11"/>
            <color theme="1"/>
            <rFont val="Calibri"/>
            <family val="2"/>
            <scheme val="minor"/>
          </rPr>
          <t xml:space="preserve">
1.5% normal rate plus additional 1% net income, plus additional taxes of 3% tax liability and 20% tax liability
</t>
        </r>
      </text>
    </comment>
    <comment ref="BL23" authorId="0" shapeId="0" xr:uid="{9A9764CC-57E2-465D-BFAE-A9C7063DB7C7}">
      <text>
        <r>
          <rPr>
            <b/>
            <sz val="11"/>
            <color rgb="FF000000"/>
            <rFont val="Calibri"/>
            <family val="2"/>
          </rPr>
          <t>Author:</t>
        </r>
        <r>
          <rPr>
            <sz val="11"/>
            <color rgb="FF000000"/>
            <rFont val="Calibri"/>
            <family val="2"/>
          </rPr>
          <t xml:space="preserve">
1.5% normal rate plus additional 1% net income, plus additional taxes of 3% tax liability and 20% tax liability
</t>
        </r>
      </text>
    </comment>
    <comment ref="BM23" authorId="0" shapeId="0" xr:uid="{611BF211-D068-1240-BDE1-6DCE4CCA0C78}">
      <text>
        <r>
          <rPr>
            <b/>
            <sz val="11"/>
            <color rgb="FF000000"/>
            <rFont val="Calibri"/>
            <family val="2"/>
          </rPr>
          <t>Author:</t>
        </r>
        <r>
          <rPr>
            <sz val="11"/>
            <color rgb="FF000000"/>
            <rFont val="Calibri"/>
            <family val="2"/>
          </rPr>
          <t xml:space="preserve">
1.5% normal rate plus additional 1% net income, plus additional taxes of 3% tax liability and 20% tax liability
</t>
        </r>
      </text>
    </comment>
    <comment ref="BN23" authorId="0" shapeId="0" xr:uid="{854786FA-9228-E647-94D3-FEB26241298A}">
      <text>
        <r>
          <rPr>
            <b/>
            <sz val="11"/>
            <color rgb="FF000000"/>
            <rFont val="Calibri"/>
            <family val="2"/>
          </rPr>
          <t>Author:</t>
        </r>
        <r>
          <rPr>
            <sz val="11"/>
            <color rgb="FF000000"/>
            <rFont val="Calibri"/>
            <family val="2"/>
          </rPr>
          <t xml:space="preserve">
1.5% normal rate plus additional 1% net income, plus additional taxes of 3% tax liability and 20% tax liability
</t>
        </r>
      </text>
    </comment>
    <comment ref="BO23" authorId="0" shapeId="0" xr:uid="{350AB02A-90C1-9246-B761-F5705E88F22A}">
      <text>
        <r>
          <rPr>
            <b/>
            <sz val="11"/>
            <color rgb="FF000000"/>
            <rFont val="Calibri"/>
            <family val="2"/>
          </rPr>
          <t>Author:</t>
        </r>
        <r>
          <rPr>
            <sz val="11"/>
            <color rgb="FF000000"/>
            <rFont val="Calibri"/>
            <family val="2"/>
          </rPr>
          <t xml:space="preserve">
1.5% normal rate plus additional 1% net income, plus additional taxes of 3% tax liability and 20% tax liability
</t>
        </r>
      </text>
    </comment>
    <comment ref="BP23" authorId="0" shapeId="0" xr:uid="{3D8E4EC1-14B0-A547-8FC5-3D5218ADC618}">
      <text>
        <r>
          <rPr>
            <b/>
            <sz val="11"/>
            <color rgb="FF000000"/>
            <rFont val="Calibri"/>
            <family val="2"/>
          </rPr>
          <t>Author:</t>
        </r>
        <r>
          <rPr>
            <sz val="11"/>
            <color rgb="FF000000"/>
            <rFont val="Calibri"/>
            <family val="2"/>
          </rPr>
          <t xml:space="preserve">
1.5% normal rate plus additional 1% net income, plus additional taxes of 3% tax liability and 20% tax liability
</t>
        </r>
      </text>
    </comment>
    <comment ref="BW23" authorId="0" shapeId="0" xr:uid="{3B1A5C42-8570-46F6-B618-AFB105600AAB}">
      <text>
        <r>
          <rPr>
            <b/>
            <sz val="9"/>
            <color rgb="FF000000"/>
            <rFont val="Tahoma"/>
            <family val="2"/>
          </rPr>
          <t>Author:</t>
        </r>
        <r>
          <rPr>
            <sz val="9"/>
            <color rgb="FF000000"/>
            <rFont val="Tahoma"/>
            <family val="2"/>
          </rPr>
          <t xml:space="preserve">
</t>
        </r>
        <r>
          <rPr>
            <sz val="9"/>
            <color rgb="FF000000"/>
            <rFont val="Tahoma"/>
            <family val="2"/>
          </rPr>
          <t xml:space="preserve">Earned income = 5%
</t>
        </r>
        <r>
          <rPr>
            <sz val="9"/>
            <color rgb="FF000000"/>
            <rFont val="Tahoma"/>
            <family val="2"/>
          </rPr>
          <t>Interest, dividends, capital gains on intangibles = 9%</t>
        </r>
      </text>
    </comment>
    <comment ref="BY23" authorId="0" shapeId="0" xr:uid="{355CFEA1-E084-8C4E-8383-714996D0BC8F}">
      <text>
        <r>
          <rPr>
            <b/>
            <sz val="9"/>
            <color rgb="FF000000"/>
            <rFont val="Tahoma"/>
            <family val="2"/>
          </rPr>
          <t>Author:</t>
        </r>
        <r>
          <rPr>
            <sz val="9"/>
            <color rgb="FF000000"/>
            <rFont val="Tahoma"/>
            <family val="2"/>
          </rPr>
          <t xml:space="preserve">
5% on earned income, plus a 7.5% surtax
9% on interest, dividends, capital gains</t>
        </r>
      </text>
    </comment>
    <comment ref="BZ23" authorId="0" shapeId="0" xr:uid="{1D9E2805-2A2F-4838-BA95-04D34B254A7B}">
      <text>
        <r>
          <rPr>
            <b/>
            <sz val="9"/>
            <color rgb="FF000000"/>
            <rFont val="Tahoma"/>
            <family val="2"/>
          </rPr>
          <t>Author:</t>
        </r>
        <r>
          <rPr>
            <sz val="9"/>
            <color rgb="FF000000"/>
            <rFont val="Tahoma"/>
            <family val="2"/>
          </rPr>
          <t xml:space="preserve">
</t>
        </r>
        <r>
          <rPr>
            <sz val="9"/>
            <color rgb="FF000000"/>
            <rFont val="Tahoma"/>
            <family val="2"/>
          </rPr>
          <t xml:space="preserve">5% earned income, pl;us a 7.5% surtax
</t>
        </r>
        <r>
          <rPr>
            <sz val="9"/>
            <color rgb="FF000000"/>
            <rFont val="Tahoma"/>
            <family val="2"/>
          </rPr>
          <t xml:space="preserve">
</t>
        </r>
        <r>
          <rPr>
            <sz val="9"/>
            <color rgb="FF000000"/>
            <rFont val="Tahoma"/>
            <family val="2"/>
          </rPr>
          <t>9% interest, dividends, capital gains</t>
        </r>
      </text>
    </comment>
    <comment ref="CA23" authorId="0" shapeId="0" xr:uid="{7908BF0C-AD1D-4913-AD18-0F0D07ADCDB4}">
      <text>
        <r>
          <rPr>
            <b/>
            <sz val="9"/>
            <color rgb="FF000000"/>
            <rFont val="Tahoma"/>
            <family val="2"/>
          </rPr>
          <t>Author:</t>
        </r>
        <r>
          <rPr>
            <sz val="9"/>
            <color rgb="FF000000"/>
            <rFont val="Tahoma"/>
            <family val="2"/>
          </rPr>
          <t xml:space="preserve">
</t>
        </r>
        <r>
          <rPr>
            <sz val="9"/>
            <color rgb="FF000000"/>
            <rFont val="Tahoma"/>
            <family val="2"/>
          </rPr>
          <t xml:space="preserve">5% earned income, pl;us a 7.5% surtax
</t>
        </r>
        <r>
          <rPr>
            <sz val="9"/>
            <color rgb="FF000000"/>
            <rFont val="Tahoma"/>
            <family val="2"/>
          </rPr>
          <t xml:space="preserve">
</t>
        </r>
        <r>
          <rPr>
            <sz val="9"/>
            <color rgb="FF000000"/>
            <rFont val="Tahoma"/>
            <family val="2"/>
          </rPr>
          <t>9% interest, dividends, capital gains</t>
        </r>
      </text>
    </comment>
    <comment ref="CB23" authorId="0" shapeId="0" xr:uid="{80848553-D9F2-E24A-984C-7BA0DDF16B06}">
      <text>
        <r>
          <rPr>
            <b/>
            <sz val="9"/>
            <color rgb="FF000000"/>
            <rFont val="Tahoma"/>
            <family val="2"/>
          </rPr>
          <t>Author:</t>
        </r>
        <r>
          <rPr>
            <sz val="9"/>
            <color rgb="FF000000"/>
            <rFont val="Tahoma"/>
            <family val="2"/>
          </rPr>
          <t xml:space="preserve">
</t>
        </r>
        <r>
          <rPr>
            <sz val="9"/>
            <color rgb="FF000000"/>
            <rFont val="Tahoma"/>
            <family val="2"/>
          </rPr>
          <t xml:space="preserve">5% earned income, pl;us a 7.5% surtax
</t>
        </r>
        <r>
          <rPr>
            <sz val="9"/>
            <color rgb="FF000000"/>
            <rFont val="Tahoma"/>
            <family val="2"/>
          </rPr>
          <t xml:space="preserve">
</t>
        </r>
        <r>
          <rPr>
            <sz val="9"/>
            <color rgb="FF000000"/>
            <rFont val="Tahoma"/>
            <family val="2"/>
          </rPr>
          <t>9% interest, dividends, capital gains</t>
        </r>
      </text>
    </comment>
    <comment ref="CC23" authorId="0" shapeId="0" xr:uid="{F673DFE6-33D0-604B-A8B0-3A59B2E0D51B}">
      <text>
        <r>
          <rPr>
            <b/>
            <sz val="9"/>
            <color rgb="FF000000"/>
            <rFont val="Tahoma"/>
            <family val="2"/>
          </rPr>
          <t>Author:</t>
        </r>
        <r>
          <rPr>
            <sz val="9"/>
            <color rgb="FF000000"/>
            <rFont val="Tahoma"/>
            <family val="2"/>
          </rPr>
          <t xml:space="preserve">
</t>
        </r>
        <r>
          <rPr>
            <sz val="9"/>
            <color rgb="FF000000"/>
            <rFont val="Tahoma"/>
            <family val="2"/>
          </rPr>
          <t xml:space="preserve">5% earned income, pl;us a 7.5% surtax
</t>
        </r>
        <r>
          <rPr>
            <sz val="9"/>
            <color rgb="FF000000"/>
            <rFont val="Tahoma"/>
            <family val="2"/>
          </rPr>
          <t xml:space="preserve">
</t>
        </r>
        <r>
          <rPr>
            <sz val="9"/>
            <color rgb="FF000000"/>
            <rFont val="Tahoma"/>
            <family val="2"/>
          </rPr>
          <t>9% interest, dividends, capital gains</t>
        </r>
      </text>
    </comment>
    <comment ref="CD23" authorId="0" shapeId="0" xr:uid="{24DFA992-950D-4903-9DD3-C2CCC2F1716E}">
      <text>
        <r>
          <rPr>
            <b/>
            <sz val="9"/>
            <color rgb="FF000000"/>
            <rFont val="Tahoma"/>
            <family val="2"/>
          </rPr>
          <t>Author:</t>
        </r>
        <r>
          <rPr>
            <sz val="9"/>
            <color rgb="FF000000"/>
            <rFont val="Tahoma"/>
            <family val="2"/>
          </rPr>
          <t xml:space="preserve">
</t>
        </r>
        <r>
          <rPr>
            <sz val="9"/>
            <color rgb="FF000000"/>
            <rFont val="Tahoma"/>
            <family val="2"/>
          </rPr>
          <t xml:space="preserve">5% earned income, pl;us a 7.5% surtax
</t>
        </r>
        <r>
          <rPr>
            <sz val="9"/>
            <color rgb="FF000000"/>
            <rFont val="Tahoma"/>
            <family val="2"/>
          </rPr>
          <t xml:space="preserve">
</t>
        </r>
        <r>
          <rPr>
            <sz val="9"/>
            <color rgb="FF000000"/>
            <rFont val="Tahoma"/>
            <family val="2"/>
          </rPr>
          <t>9% interest, dividends, capital gains</t>
        </r>
      </text>
    </comment>
    <comment ref="CE23" authorId="0" shapeId="0" xr:uid="{D3886905-BBBC-CA41-9765-925370D69F06}">
      <text>
        <r>
          <rPr>
            <b/>
            <sz val="9"/>
            <color rgb="FF000000"/>
            <rFont val="Tahoma"/>
            <family val="2"/>
          </rPr>
          <t>Author:</t>
        </r>
        <r>
          <rPr>
            <sz val="9"/>
            <color rgb="FF000000"/>
            <rFont val="Tahoma"/>
            <family val="2"/>
          </rPr>
          <t xml:space="preserve">
</t>
        </r>
        <r>
          <rPr>
            <sz val="9"/>
            <color rgb="FF000000"/>
            <rFont val="Tahoma"/>
            <family val="2"/>
          </rPr>
          <t xml:space="preserve">5% earned income, pl;us a 7.5% surtax
</t>
        </r>
        <r>
          <rPr>
            <sz val="9"/>
            <color rgb="FF000000"/>
            <rFont val="Tahoma"/>
            <family val="2"/>
          </rPr>
          <t xml:space="preserve">
</t>
        </r>
        <r>
          <rPr>
            <sz val="9"/>
            <color rgb="FF000000"/>
            <rFont val="Tahoma"/>
            <family val="2"/>
          </rPr>
          <t>9% interest, dividends, capital gains</t>
        </r>
      </text>
    </comment>
    <comment ref="CF23" authorId="0" shapeId="0" xr:uid="{90E378E4-A6BB-F944-8FE2-EA9C8F869E32}">
      <text>
        <r>
          <rPr>
            <b/>
            <sz val="9"/>
            <color rgb="FF000000"/>
            <rFont val="Tahoma"/>
            <family val="2"/>
          </rPr>
          <t>Author:</t>
        </r>
        <r>
          <rPr>
            <sz val="9"/>
            <color rgb="FF000000"/>
            <rFont val="Tahoma"/>
            <family val="2"/>
          </rPr>
          <t xml:space="preserve">
</t>
        </r>
        <r>
          <rPr>
            <sz val="9"/>
            <color rgb="FF000000"/>
            <rFont val="Tahoma"/>
            <family val="2"/>
          </rPr>
          <t xml:space="preserve">5% earned income, pl;us a 7.5% surtax
</t>
        </r>
        <r>
          <rPr>
            <sz val="9"/>
            <color rgb="FF000000"/>
            <rFont val="Tahoma"/>
            <family val="2"/>
          </rPr>
          <t xml:space="preserve">
</t>
        </r>
        <r>
          <rPr>
            <sz val="9"/>
            <color rgb="FF000000"/>
            <rFont val="Tahoma"/>
            <family val="2"/>
          </rPr>
          <t>9% interest, dividends, capital gains</t>
        </r>
      </text>
    </comment>
    <comment ref="CG23" authorId="0" shapeId="0" xr:uid="{7645AD6C-F457-462F-9622-EE0041CDF1DC}">
      <text>
        <r>
          <rPr>
            <b/>
            <sz val="9"/>
            <color rgb="FF000000"/>
            <rFont val="Tahoma"/>
            <family val="2"/>
          </rPr>
          <t>Author:</t>
        </r>
        <r>
          <rPr>
            <sz val="9"/>
            <color rgb="FF000000"/>
            <rFont val="Tahoma"/>
            <family val="2"/>
          </rPr>
          <t xml:space="preserve">
</t>
        </r>
        <r>
          <rPr>
            <sz val="9"/>
            <color rgb="FF000000"/>
            <rFont val="Tahoma"/>
            <family val="2"/>
          </rPr>
          <t xml:space="preserve">5% earned income and annuities, plus 7.5% surtax
</t>
        </r>
        <r>
          <rPr>
            <sz val="9"/>
            <color rgb="FF000000"/>
            <rFont val="Tahoma"/>
            <family val="2"/>
          </rPr>
          <t xml:space="preserve">
</t>
        </r>
        <r>
          <rPr>
            <sz val="9"/>
            <color rgb="FF000000"/>
            <rFont val="Tahoma"/>
            <family val="2"/>
          </rPr>
          <t>10% Interest, dividends, net capital gains</t>
        </r>
      </text>
    </comment>
    <comment ref="CH23" authorId="0" shapeId="0" xr:uid="{53604B50-D787-4D46-9661-11FDDE871D0C}">
      <text>
        <r>
          <rPr>
            <b/>
            <sz val="9"/>
            <color rgb="FF000000"/>
            <rFont val="Tahoma"/>
            <family val="2"/>
          </rPr>
          <t>Author:</t>
        </r>
        <r>
          <rPr>
            <sz val="9"/>
            <color rgb="FF000000"/>
            <rFont val="Tahoma"/>
            <family val="2"/>
          </rPr>
          <t xml:space="preserve">
</t>
        </r>
        <r>
          <rPr>
            <sz val="9"/>
            <color rgb="FF000000"/>
            <rFont val="Tahoma"/>
            <family val="2"/>
          </rPr>
          <t xml:space="preserve">5% earned income and annuities, plus 7.5% surtax
</t>
        </r>
        <r>
          <rPr>
            <sz val="9"/>
            <color rgb="FF000000"/>
            <rFont val="Tahoma"/>
            <family val="2"/>
          </rPr>
          <t xml:space="preserve">
</t>
        </r>
        <r>
          <rPr>
            <sz val="9"/>
            <color rgb="FF000000"/>
            <rFont val="Tahoma"/>
            <family val="2"/>
          </rPr>
          <t>10% Interest, dividends, net capital gains</t>
        </r>
      </text>
    </comment>
    <comment ref="CI23" authorId="0" shapeId="0" xr:uid="{6EB9CD55-5702-44B8-8F64-482DB2A1D1A6}">
      <text>
        <r>
          <rPr>
            <b/>
            <sz val="9"/>
            <color rgb="FF000000"/>
            <rFont val="Tahoma"/>
            <family val="2"/>
          </rPr>
          <t>Author:</t>
        </r>
        <r>
          <rPr>
            <sz val="9"/>
            <color rgb="FF000000"/>
            <rFont val="Tahoma"/>
            <family val="2"/>
          </rPr>
          <t xml:space="preserve">
</t>
        </r>
        <r>
          <rPr>
            <sz val="9"/>
            <color rgb="FF000000"/>
            <rFont val="Tahoma"/>
            <family val="2"/>
          </rPr>
          <t xml:space="preserve">5% earned income and annuities, plus 3.75% surtax
</t>
        </r>
        <r>
          <rPr>
            <sz val="9"/>
            <color rgb="FF000000"/>
            <rFont val="Tahoma"/>
            <family val="2"/>
          </rPr>
          <t xml:space="preserve">
</t>
        </r>
        <r>
          <rPr>
            <sz val="9"/>
            <color rgb="FF000000"/>
            <rFont val="Tahoma"/>
            <family val="2"/>
          </rPr>
          <t>10% Interest, dividends, net capital gains</t>
        </r>
      </text>
    </comment>
    <comment ref="CJ23" authorId="0" shapeId="0" xr:uid="{E6453163-B73F-4E18-9975-3CCE2569A0FB}">
      <text>
        <r>
          <rPr>
            <b/>
            <sz val="9"/>
            <color rgb="FF000000"/>
            <rFont val="Tahoma"/>
            <family val="2"/>
          </rPr>
          <t>Author:</t>
        </r>
        <r>
          <rPr>
            <sz val="9"/>
            <color rgb="FF000000"/>
            <rFont val="Tahoma"/>
            <family val="2"/>
          </rPr>
          <t xml:space="preserve">
</t>
        </r>
        <r>
          <rPr>
            <sz val="9"/>
            <color rgb="FF000000"/>
            <rFont val="Tahoma"/>
            <family val="2"/>
          </rPr>
          <t xml:space="preserve">5% earned income, annuities. Surtax repealed.
</t>
        </r>
        <r>
          <rPr>
            <sz val="9"/>
            <color rgb="FF000000"/>
            <rFont val="Tahoma"/>
            <family val="2"/>
          </rPr>
          <t xml:space="preserve">
</t>
        </r>
        <r>
          <rPr>
            <sz val="9"/>
            <color rgb="FF000000"/>
            <rFont val="Tahoma"/>
            <family val="2"/>
          </rPr>
          <t>10% interest, dividends, net capital gains</t>
        </r>
      </text>
    </comment>
    <comment ref="CK23" authorId="0" shapeId="0" xr:uid="{3C6EF542-911B-421A-B589-9260DA4F08FE}">
      <text>
        <r>
          <rPr>
            <b/>
            <sz val="9"/>
            <color rgb="FF000000"/>
            <rFont val="Tahoma"/>
            <family val="2"/>
          </rPr>
          <t>Author:</t>
        </r>
        <r>
          <rPr>
            <sz val="9"/>
            <color rgb="FF000000"/>
            <rFont val="Tahoma"/>
            <family val="2"/>
          </rPr>
          <t xml:space="preserve">
</t>
        </r>
        <r>
          <rPr>
            <sz val="9"/>
            <color rgb="FF000000"/>
            <rFont val="Tahoma"/>
            <family val="2"/>
          </rPr>
          <t xml:space="preserve">5% earned income, annuities
</t>
        </r>
        <r>
          <rPr>
            <sz val="9"/>
            <color rgb="FF000000"/>
            <rFont val="Tahoma"/>
            <family val="2"/>
          </rPr>
          <t xml:space="preserve">
</t>
        </r>
        <r>
          <rPr>
            <sz val="9"/>
            <color rgb="FF000000"/>
            <rFont val="Tahoma"/>
            <family val="2"/>
          </rPr>
          <t>10% interest, dividends, net capital gains</t>
        </r>
      </text>
    </comment>
    <comment ref="CL23" authorId="0" shapeId="0" xr:uid="{76150448-75C6-46B3-A35F-273ABF5AC600}">
      <text>
        <r>
          <rPr>
            <b/>
            <sz val="9"/>
            <color rgb="FF000000"/>
            <rFont val="Tahoma"/>
            <family val="2"/>
          </rPr>
          <t>Author:</t>
        </r>
        <r>
          <rPr>
            <sz val="9"/>
            <color rgb="FF000000"/>
            <rFont val="Tahoma"/>
            <family val="2"/>
          </rPr>
          <t xml:space="preserve">
</t>
        </r>
        <r>
          <rPr>
            <sz val="9"/>
            <color rgb="FF000000"/>
            <rFont val="Tahoma"/>
            <family val="2"/>
          </rPr>
          <t xml:space="preserve">5% earned income, annuities
</t>
        </r>
        <r>
          <rPr>
            <sz val="9"/>
            <color rgb="FF000000"/>
            <rFont val="Tahoma"/>
            <family val="2"/>
          </rPr>
          <t xml:space="preserve">
</t>
        </r>
        <r>
          <rPr>
            <sz val="9"/>
            <color rgb="FF000000"/>
            <rFont val="Tahoma"/>
            <family val="2"/>
          </rPr>
          <t>10% interest, dividends, net capital gains</t>
        </r>
      </text>
    </comment>
    <comment ref="CM23" authorId="0" shapeId="0" xr:uid="{675CFD7D-804E-4A47-8777-4370D2690598}">
      <text>
        <r>
          <rPr>
            <b/>
            <sz val="9"/>
            <color rgb="FF000000"/>
            <rFont val="Tahoma"/>
            <family val="2"/>
          </rPr>
          <t>Author:</t>
        </r>
        <r>
          <rPr>
            <sz val="9"/>
            <color rgb="FF000000"/>
            <rFont val="Tahoma"/>
            <family val="2"/>
          </rPr>
          <t xml:space="preserve">
</t>
        </r>
        <r>
          <rPr>
            <sz val="9"/>
            <color rgb="FF000000"/>
            <rFont val="Tahoma"/>
            <family val="2"/>
          </rPr>
          <t xml:space="preserve">5.0% MA bank interest, rental, pensions, IRAs, alimony, UI
</t>
        </r>
        <r>
          <rPr>
            <sz val="9"/>
            <color rgb="FF000000"/>
            <rFont val="Tahoma"/>
            <family val="2"/>
          </rPr>
          <t xml:space="preserve">
</t>
        </r>
        <r>
          <rPr>
            <sz val="9"/>
            <color rgb="FF000000"/>
            <rFont val="Tahoma"/>
            <family val="2"/>
          </rPr>
          <t xml:space="preserve">5.375% earned income
</t>
        </r>
        <r>
          <rPr>
            <sz val="9"/>
            <color rgb="FF000000"/>
            <rFont val="Tahoma"/>
            <family val="2"/>
          </rPr>
          <t xml:space="preserve">
</t>
        </r>
        <r>
          <rPr>
            <sz val="9"/>
            <color rgb="FF000000"/>
            <rFont val="Tahoma"/>
            <family val="2"/>
          </rPr>
          <t>10% interest, dividends, net capital gains</t>
        </r>
      </text>
    </comment>
    <comment ref="CN23" authorId="0" shapeId="0" xr:uid="{CF0805E5-3FCC-41CF-AAAF-53CC5E2F33BA}">
      <text>
        <r>
          <rPr>
            <b/>
            <sz val="9"/>
            <color rgb="FF000000"/>
            <rFont val="Tahoma"/>
            <family val="2"/>
          </rPr>
          <t>Author:</t>
        </r>
        <r>
          <rPr>
            <sz val="9"/>
            <color rgb="FF000000"/>
            <rFont val="Tahoma"/>
            <family val="2"/>
          </rPr>
          <t xml:space="preserve">
</t>
        </r>
        <r>
          <rPr>
            <sz val="9"/>
            <color rgb="FF000000"/>
            <rFont val="Tahoma"/>
            <family val="2"/>
          </rPr>
          <t xml:space="preserve">12% on int, div, cap gains.
</t>
        </r>
        <r>
          <rPr>
            <sz val="9"/>
            <color rgb="FF000000"/>
            <rFont val="Tahoma"/>
            <family val="2"/>
          </rPr>
          <t xml:space="preserve">
</t>
        </r>
        <r>
          <rPr>
            <sz val="9"/>
            <color rgb="FF000000"/>
            <rFont val="Tahoma"/>
            <family val="2"/>
          </rPr>
          <t xml:space="preserve">5.95% on all other income </t>
        </r>
      </text>
    </comment>
    <comment ref="CO23" authorId="0" shapeId="0" xr:uid="{52026AB3-497E-4CFA-89AE-A8C6D457F950}">
      <text>
        <r>
          <rPr>
            <b/>
            <sz val="9"/>
            <color rgb="FF000000"/>
            <rFont val="Tahoma"/>
            <family val="2"/>
          </rPr>
          <t>Author:</t>
        </r>
        <r>
          <rPr>
            <sz val="9"/>
            <color rgb="FF000000"/>
            <rFont val="Tahoma"/>
            <family val="2"/>
          </rPr>
          <t xml:space="preserve">
</t>
        </r>
        <r>
          <rPr>
            <sz val="9"/>
            <color rgb="FF000000"/>
            <rFont val="Tahoma"/>
            <family val="2"/>
          </rPr>
          <t xml:space="preserve">12% int, div, net cg (but with 50% deduction for net cg)
</t>
        </r>
        <r>
          <rPr>
            <sz val="9"/>
            <color rgb="FF000000"/>
            <rFont val="Tahoma"/>
            <family val="2"/>
          </rPr>
          <t xml:space="preserve">
</t>
        </r>
        <r>
          <rPr>
            <sz val="9"/>
            <color rgb="FF000000"/>
            <rFont val="Tahoma"/>
            <family val="2"/>
          </rPr>
          <t>6.25% on all other income</t>
        </r>
      </text>
    </comment>
    <comment ref="CP23" authorId="0" shapeId="0" xr:uid="{F2914CD8-B116-4ED8-9182-FA752DA5E153}">
      <text>
        <r>
          <rPr>
            <b/>
            <sz val="9"/>
            <color rgb="FF000000"/>
            <rFont val="Tahoma"/>
            <family val="2"/>
          </rPr>
          <t>Author:</t>
        </r>
        <r>
          <rPr>
            <sz val="9"/>
            <color rgb="FF000000"/>
            <rFont val="Tahoma"/>
            <family val="2"/>
          </rPr>
          <t xml:space="preserve">
</t>
        </r>
        <r>
          <rPr>
            <sz val="9"/>
            <color rgb="FF000000"/>
            <rFont val="Tahoma"/>
            <family val="2"/>
          </rPr>
          <t xml:space="preserve">12% int, div, net cg (but with 50% deduction for net cg)
</t>
        </r>
        <r>
          <rPr>
            <sz val="9"/>
            <color rgb="FF000000"/>
            <rFont val="Tahoma"/>
            <family val="2"/>
          </rPr>
          <t xml:space="preserve">
</t>
        </r>
        <r>
          <rPr>
            <sz val="9"/>
            <color rgb="FF000000"/>
            <rFont val="Tahoma"/>
            <family val="2"/>
          </rPr>
          <t>5.95% on all other income</t>
        </r>
      </text>
    </comment>
    <comment ref="CQ23" authorId="0" shapeId="0" xr:uid="{2848C114-9D1A-4C56-A026-A724C4F34A7F}">
      <text>
        <r>
          <rPr>
            <b/>
            <sz val="9"/>
            <color rgb="FF000000"/>
            <rFont val="Tahoma"/>
            <family val="2"/>
          </rPr>
          <t>Author:</t>
        </r>
        <r>
          <rPr>
            <sz val="9"/>
            <color rgb="FF000000"/>
            <rFont val="Tahoma"/>
            <family val="2"/>
          </rPr>
          <t xml:space="preserve">
</t>
        </r>
        <r>
          <rPr>
            <sz val="9"/>
            <color rgb="FF000000"/>
            <rFont val="Tahoma"/>
            <family val="2"/>
          </rPr>
          <t xml:space="preserve">12% int, div, net cg (but with 50% deduction for net cg)
</t>
        </r>
        <r>
          <rPr>
            <sz val="9"/>
            <color rgb="FF000000"/>
            <rFont val="Tahoma"/>
            <family val="2"/>
          </rPr>
          <t xml:space="preserve">
</t>
        </r>
        <r>
          <rPr>
            <sz val="9"/>
            <color rgb="FF000000"/>
            <rFont val="Tahoma"/>
            <family val="2"/>
          </rPr>
          <t>5.95% on all other income</t>
        </r>
      </text>
    </comment>
    <comment ref="CR23" authorId="0" shapeId="0" xr:uid="{25267BFE-6E69-4E7A-84D4-22D59CCAAB1B}">
      <text>
        <r>
          <rPr>
            <b/>
            <sz val="9"/>
            <color rgb="FF000000"/>
            <rFont val="Tahoma"/>
            <family val="2"/>
          </rPr>
          <t>Author:</t>
        </r>
        <r>
          <rPr>
            <sz val="9"/>
            <color rgb="FF000000"/>
            <rFont val="Tahoma"/>
            <family val="2"/>
          </rPr>
          <t xml:space="preserve">
</t>
        </r>
        <r>
          <rPr>
            <sz val="9"/>
            <color rgb="FF000000"/>
            <rFont val="Tahoma"/>
            <family val="2"/>
          </rPr>
          <t xml:space="preserve">Interest, dividends, net capital gains = 12% (also mentions 50% deduction for net cap gains)
</t>
        </r>
        <r>
          <rPr>
            <sz val="9"/>
            <color rgb="FF000000"/>
            <rFont val="Tahoma"/>
            <family val="2"/>
          </rPr>
          <t xml:space="preserve">
</t>
        </r>
        <r>
          <rPr>
            <sz val="9"/>
            <color rgb="FF000000"/>
            <rFont val="Tahoma"/>
            <family val="2"/>
          </rPr>
          <t>All other income = 5.95%</t>
        </r>
      </text>
    </comment>
    <comment ref="BQ24" authorId="0" shapeId="0" xr:uid="{849DFFD9-8992-4B19-ADF1-625C29BEB8C2}">
      <text>
        <r>
          <rPr>
            <b/>
            <sz val="9"/>
            <color rgb="FF000000"/>
            <rFont val="Tahoma"/>
            <family val="2"/>
          </rPr>
          <t>Author:</t>
        </r>
        <r>
          <rPr>
            <sz val="9"/>
            <color rgb="FF000000"/>
            <rFont val="Tahoma"/>
            <family val="2"/>
          </rPr>
          <t xml:space="preserve">
Effective October 1, 1967.
https://sfa.senate.michigan.gov/Publications/Notes/2015Notes/NotesSpr15lpdz.pdf</t>
        </r>
      </text>
    </comment>
    <comment ref="BU24" authorId="0" shapeId="0" xr:uid="{F52B1CBE-C711-47B6-8503-EE92871C08DB}">
      <text>
        <r>
          <rPr>
            <b/>
            <sz val="9"/>
            <color indexed="81"/>
            <rFont val="Tahoma"/>
            <family val="2"/>
          </rPr>
          <t>Author:</t>
        </r>
        <r>
          <rPr>
            <sz val="9"/>
            <color indexed="81"/>
            <rFont val="Tahoma"/>
            <family val="2"/>
          </rPr>
          <t xml:space="preserve">
August 1, 1971
https://www.michigan.gov/-/media/Project/Websites/treasury/Reports/2012/2012_1992report__IIT.pdf?rev=a10533cfa0854971a569820becfe4a3b</t>
        </r>
      </text>
    </comment>
    <comment ref="BY24" authorId="0" shapeId="0" xr:uid="{2F01E998-1DA4-42A7-91F2-D9FAB3D7A02A}">
      <text>
        <r>
          <rPr>
            <b/>
            <sz val="9"/>
            <color rgb="FF000000"/>
            <rFont val="Tahoma"/>
            <family val="2"/>
          </rPr>
          <t>Author:</t>
        </r>
        <r>
          <rPr>
            <sz val="9"/>
            <color rgb="FF000000"/>
            <rFont val="Tahoma"/>
            <family val="2"/>
          </rPr>
          <t xml:space="preserve">
May 1, 1975.
https://sfa.senate.michigan.gov/Publications/Notes/2015Notes/NotesSpr15lpdz.pdf</t>
        </r>
      </text>
    </comment>
    <comment ref="CA24" authorId="0" shapeId="0" xr:uid="{17BBDEF8-65ED-4072-A065-CB6124A9376E}">
      <text>
        <r>
          <rPr>
            <b/>
            <sz val="9"/>
            <color rgb="FF000000"/>
            <rFont val="Tahoma"/>
            <family val="2"/>
          </rPr>
          <t>Author:</t>
        </r>
        <r>
          <rPr>
            <sz val="9"/>
            <color rgb="FF000000"/>
            <rFont val="Tahoma"/>
            <family val="2"/>
          </rPr>
          <t xml:space="preserve">
Public Act 44 of 1977 eliminated the
sunset on the 4.6% rate, which then remained in effect until mid-1982.
https://sfa.senate.michigan.gov/Publications/Notes/2015Notes/NotesSpr15lpdz.pdf</t>
        </r>
      </text>
    </comment>
    <comment ref="CF24" authorId="0" shapeId="0" xr:uid="{085C4D39-C951-47F1-9A44-3D0F829A00E7}">
      <text>
        <r>
          <rPr>
            <b/>
            <sz val="9"/>
            <color rgb="FF000000"/>
            <rFont val="Tahoma"/>
            <family val="2"/>
          </rPr>
          <t>Author:</t>
        </r>
        <r>
          <rPr>
            <sz val="9"/>
            <color rgb="FF000000"/>
            <rFont val="Tahoma"/>
            <family val="2"/>
          </rPr>
          <t xml:space="preserve">
Rate was 5.6% for 4/1/82 to 9/30/82.
https://sfa.senate.michigan.gov/Publications/Notes/2015Notes/NotesSpr15lpdz.pdf</t>
        </r>
      </text>
    </comment>
    <comment ref="CG24" authorId="0" shapeId="0" xr:uid="{9294FC92-8D77-4213-9A1F-CD73666EE2C8}">
      <text>
        <r>
          <rPr>
            <b/>
            <sz val="9"/>
            <color rgb="FF000000"/>
            <rFont val="Tahoma"/>
            <family val="2"/>
          </rPr>
          <t>Author:</t>
        </r>
        <r>
          <rPr>
            <sz val="9"/>
            <color rgb="FF000000"/>
            <rFont val="Tahoma"/>
            <family val="2"/>
          </rPr>
          <t xml:space="preserve">
https://sfa.senate.michigan.gov/Publications/Notes/2015Notes/NotesSpr15lpdz.pdf</t>
        </r>
      </text>
    </comment>
    <comment ref="CH24" authorId="0" shapeId="0" xr:uid="{65DD4B23-95ED-409F-8207-1E8F5BBCF31A}">
      <text>
        <r>
          <rPr>
            <b/>
            <sz val="9"/>
            <color rgb="FF000000"/>
            <rFont val="Tahoma"/>
            <family val="2"/>
          </rPr>
          <t>Author:</t>
        </r>
        <r>
          <rPr>
            <sz val="9"/>
            <color rgb="FF000000"/>
            <rFont val="Tahoma"/>
            <family val="2"/>
          </rPr>
          <t xml:space="preserve">
Rate cut effective 9/1/84.
https://sfa.senate.michigan.gov/Publications/Notes/2015Notes/NotesSpr15lpdz.pdf</t>
        </r>
      </text>
    </comment>
    <comment ref="CJ24" authorId="0" shapeId="0" xr:uid="{DB141682-D447-4B97-B784-FD4752EE21B7}">
      <text>
        <r>
          <rPr>
            <b/>
            <sz val="9"/>
            <color rgb="FF000000"/>
            <rFont val="Tahoma"/>
            <family val="2"/>
          </rPr>
          <t>Author:</t>
        </r>
        <r>
          <rPr>
            <sz val="9"/>
            <color rgb="FF000000"/>
            <rFont val="Tahoma"/>
            <family val="2"/>
          </rPr>
          <t xml:space="preserve">
Rate reduction effective 4/1/86.
https://sfa.senate.michigan.gov/Publications/Notes/2015Notes/NotesSpr15lpdz.pdf</t>
        </r>
      </text>
    </comment>
    <comment ref="CR24" authorId="0" shapeId="0" xr:uid="{99ED070A-9801-49B1-B484-ED43403475C3}">
      <text>
        <r>
          <rPr>
            <b/>
            <sz val="9"/>
            <color rgb="FF000000"/>
            <rFont val="Tahoma"/>
            <family val="2"/>
          </rPr>
          <t>Author:</t>
        </r>
        <r>
          <rPr>
            <sz val="9"/>
            <color rgb="FF000000"/>
            <rFont val="Tahoma"/>
            <family val="2"/>
          </rPr>
          <t xml:space="preserve">
Rate cut effective 4/1/94.
https://sfa.senate.michigan.gov/Publications/Notes/2015Notes/NotesSpr15lpdz.pdf</t>
        </r>
      </text>
    </comment>
    <comment ref="DB24" authorId="0" shapeId="0" xr:uid="{9AE4D094-B8A8-48E3-A477-12DFD240FDFB}">
      <text>
        <r>
          <rPr>
            <b/>
            <sz val="9"/>
            <color rgb="FF000000"/>
            <rFont val="Tahoma"/>
            <family val="2"/>
          </rPr>
          <t>Author:</t>
        </r>
        <r>
          <rPr>
            <sz val="9"/>
            <color rgb="FF000000"/>
            <rFont val="Tahoma"/>
            <family val="2"/>
          </rPr>
          <t xml:space="preserve">
"A temporary income tax increase of one-tenth of one percent applied for six months in 2004. Public Act 239
of 2003 increased the rate from 3.9% to 4.0% from January 1, 2004, to June 30, 2004, after which the rate returned to 3.9%."
https://sfa.senate.michigan.gov/Publications/Notes/2015Notes/NotesSpr15lpdz.pdf</t>
        </r>
      </text>
    </comment>
    <comment ref="DE24" authorId="0" shapeId="0" xr:uid="{93FDF879-9550-4532-AC57-10CCC38D1D3D}">
      <text>
        <r>
          <rPr>
            <b/>
            <sz val="9"/>
            <color rgb="FF000000"/>
            <rFont val="Tahoma"/>
            <family val="2"/>
          </rPr>
          <t>Author:</t>
        </r>
        <r>
          <rPr>
            <sz val="9"/>
            <color rgb="FF000000"/>
            <rFont val="Tahoma"/>
            <family val="2"/>
          </rPr>
          <t xml:space="preserve">
Rate increase effective 10/1/2007.
https://sfa.senate.michigan.gov/Publications/Notes/2015Notes/NotesSpr15lpdz.pdf</t>
        </r>
      </text>
    </comment>
    <comment ref="DJ24" authorId="0" shapeId="0" xr:uid="{6985B40A-0DC5-437A-ADEC-7996B1E4990D}">
      <text>
        <r>
          <rPr>
            <b/>
            <sz val="9"/>
            <color rgb="FF000000"/>
            <rFont val="Tahoma"/>
            <family val="2"/>
          </rPr>
          <t>Author:</t>
        </r>
        <r>
          <rPr>
            <sz val="9"/>
            <color rgb="FF000000"/>
            <rFont val="Tahoma"/>
            <family val="2"/>
          </rPr>
          <t xml:space="preserve">
Rate cut effective 10/1/2012.</t>
        </r>
      </text>
    </comment>
    <comment ref="A25" authorId="0" shapeId="0" xr:uid="{8922A4C0-4CB2-A048-9EF1-DE5320657171}">
      <text>
        <r>
          <rPr>
            <b/>
            <sz val="10"/>
            <color rgb="FF000000"/>
            <rFont val="Tahoma"/>
            <family val="2"/>
          </rPr>
          <t>Author:</t>
        </r>
        <r>
          <rPr>
            <sz val="10"/>
            <color rgb="FF000000"/>
            <rFont val="Tahoma"/>
            <family val="2"/>
          </rPr>
          <t xml:space="preserve">
https://www.revenue.state.mn.us/minnesota-historical-tax-rates
https://www.leg.mn.gov/docs/pre2003/other/792892.pdf</t>
        </r>
      </text>
    </comment>
    <comment ref="BL25" authorId="0" shapeId="0" xr:uid="{0B174C6C-C78D-D346-BD26-EFB97B445A70}">
      <text>
        <r>
          <rPr>
            <b/>
            <sz val="10"/>
            <color rgb="FF000000"/>
            <rFont val="Tahoma"/>
            <family val="2"/>
          </rPr>
          <t>Author:</t>
        </r>
        <r>
          <rPr>
            <sz val="10"/>
            <color rgb="FF000000"/>
            <rFont val="Tahoma"/>
            <family val="2"/>
          </rPr>
          <t xml:space="preserve">
tax payers allowed a 75% credit for 1962 taxes paid due to state surpluses.
</t>
        </r>
      </text>
    </comment>
    <comment ref="BE26" authorId="0" shapeId="0" xr:uid="{C2ED2540-5CA8-485A-8E0F-8F9646BC3F21}">
      <text>
        <r>
          <rPr>
            <b/>
            <sz val="9"/>
            <color indexed="81"/>
            <rFont val="Tahoma"/>
            <family val="2"/>
          </rPr>
          <t>Author:</t>
        </r>
        <r>
          <rPr>
            <sz val="9"/>
            <color indexed="81"/>
            <rFont val="Tahoma"/>
            <family val="2"/>
          </rPr>
          <t xml:space="preserve">
MS1954 Chapter 119 The Emergency Revenue Act of 1955 implemented a 1-year, 14% surcharge on many taxes including income</t>
        </r>
      </text>
    </comment>
    <comment ref="AI28" authorId="0" shapeId="0" xr:uid="{AE583F5A-B556-0446-88DD-5C1CEAA7A62D}">
      <text>
        <r>
          <rPr>
            <b/>
            <sz val="10"/>
            <color rgb="FF000000"/>
            <rFont val="Tahoma"/>
            <family val="2"/>
          </rPr>
          <t>Author:</t>
        </r>
        <r>
          <rPr>
            <sz val="10"/>
            <color rgb="FF000000"/>
            <rFont val="Tahoma"/>
            <family val="2"/>
          </rPr>
          <t xml:space="preserve">
normal rate is 4%, surtax of up to 25% on income over $100,000 was over turned by courts (Chapter 40 1933)</t>
        </r>
      </text>
    </comment>
    <comment ref="BR29" authorId="0" shapeId="0" xr:uid="{6DD45426-5A8A-4ECF-867B-1E6FA2A6A0E2}">
      <text>
        <r>
          <rPr>
            <b/>
            <sz val="9"/>
            <color rgb="FF000000"/>
            <rFont val="Tahoma"/>
            <family val="2"/>
          </rPr>
          <t>Author:</t>
        </r>
        <r>
          <rPr>
            <sz val="9"/>
            <color rgb="FF000000"/>
            <rFont val="Tahoma"/>
            <family val="2"/>
          </rPr>
          <t xml:space="preserve">
https://revenue.nebraska.gov/sites/default/files/doc/research/chronology/history.pdf</t>
        </r>
      </text>
    </comment>
    <comment ref="CB29" authorId="0" shapeId="0" xr:uid="{88753AF9-E4F3-4A1F-A43F-71044599F5BB}">
      <text>
        <r>
          <rPr>
            <b/>
            <sz val="9"/>
            <color indexed="81"/>
            <rFont val="Tahoma"/>
            <family val="2"/>
          </rPr>
          <t>Author:</t>
        </r>
        <r>
          <rPr>
            <sz val="9"/>
            <color indexed="81"/>
            <rFont val="Tahoma"/>
            <family val="2"/>
          </rPr>
          <t xml:space="preserve">
1-year reduction. 
https://nebraskalegislature.gov/app_rev/source/narrative_indinctaxhistory.htm</t>
        </r>
      </text>
    </comment>
    <comment ref="CH29" authorId="0" shapeId="0" xr:uid="{63B42530-87A7-444D-9DBD-5A037B77B788}">
      <text>
        <r>
          <rPr>
            <b/>
            <sz val="9"/>
            <color indexed="81"/>
            <rFont val="Tahoma"/>
            <family val="2"/>
          </rPr>
          <t>Author:</t>
        </r>
        <r>
          <rPr>
            <sz val="9"/>
            <color indexed="81"/>
            <rFont val="Tahoma"/>
            <family val="2"/>
          </rPr>
          <t xml:space="preserve">
1-year reduction. 
https://nebraskalegislature.gov/app_rev/source/narrative_indinctaxhistory.htm</t>
        </r>
      </text>
    </comment>
    <comment ref="CU29" authorId="0" shapeId="0" xr:uid="{9425A07D-771E-407C-B163-0B633E064D59}">
      <text>
        <r>
          <rPr>
            <b/>
            <sz val="9"/>
            <color rgb="FF000000"/>
            <rFont val="Tahoma"/>
            <family val="2"/>
          </rPr>
          <t>Author:</t>
        </r>
        <r>
          <rPr>
            <sz val="9"/>
            <color rgb="FF000000"/>
            <rFont val="Tahoma"/>
            <family val="2"/>
          </rPr>
          <t xml:space="preserve">
https://revenue.nebraska.gov/sites/default/files/doc/research/chronology/4-607table1.pdf</t>
        </r>
      </text>
    </comment>
    <comment ref="DA29" authorId="0" shapeId="0" xr:uid="{56D182EE-EEC0-47C5-8480-2D67362DA264}">
      <text>
        <r>
          <rPr>
            <b/>
            <sz val="9"/>
            <color rgb="FF000000"/>
            <rFont val="Tahoma"/>
            <family val="2"/>
          </rPr>
          <t>Author:</t>
        </r>
        <r>
          <rPr>
            <sz val="9"/>
            <color rgb="FF000000"/>
            <rFont val="Tahoma"/>
            <family val="2"/>
          </rPr>
          <t xml:space="preserve">
https://revenue.nebraska.gov/sites/default/files/doc/research/chronology/4-607table1.pdf</t>
        </r>
      </text>
    </comment>
    <comment ref="Y31" authorId="0" shapeId="0" xr:uid="{5382C745-42B9-4D67-8105-02F82D260C3A}">
      <text>
        <r>
          <rPr>
            <b/>
            <sz val="9"/>
            <color indexed="81"/>
            <rFont val="Tahoma"/>
            <family val="2"/>
          </rPr>
          <t>Author:</t>
        </r>
        <r>
          <rPr>
            <sz val="9"/>
            <color indexed="81"/>
            <rFont val="Tahoma"/>
            <family val="2"/>
          </rPr>
          <t xml:space="preserve">
Interest and dividends tax takes effect</t>
        </r>
      </text>
    </comment>
    <comment ref="DW31" authorId="0" shapeId="0" xr:uid="{4CDE3484-E7BA-4318-89C6-D313BEF306F6}">
      <text>
        <r>
          <rPr>
            <b/>
            <sz val="9"/>
            <color indexed="81"/>
            <rFont val="Tahoma"/>
            <family val="2"/>
          </rPr>
          <t xml:space="preserve">Author:
</t>
        </r>
        <r>
          <rPr>
            <sz val="9"/>
            <color indexed="81"/>
            <rFont val="Tahoma"/>
            <family val="2"/>
          </rPr>
          <t>Interest and dividends tax is repealed</t>
        </r>
      </text>
    </comment>
    <comment ref="BZ32" authorId="0" shapeId="0" xr:uid="{BD873A60-6667-4F6F-B20A-81054DBF1A91}">
      <text>
        <r>
          <rPr>
            <b/>
            <sz val="9"/>
            <color rgb="FF000000"/>
            <rFont val="Tahoma"/>
            <family val="2"/>
          </rPr>
          <t>Author:</t>
        </r>
        <r>
          <rPr>
            <sz val="9"/>
            <color rgb="FF000000"/>
            <rFont val="Tahoma"/>
            <family val="2"/>
          </rPr>
          <t xml:space="preserve">
</t>
        </r>
        <r>
          <rPr>
            <sz val="9"/>
            <color rgb="FF000000"/>
            <rFont val="Tahoma"/>
            <family val="2"/>
          </rPr>
          <t>adopted 1976</t>
        </r>
      </text>
    </comment>
    <comment ref="CR32" authorId="0" shapeId="0" xr:uid="{78861F30-8293-4C62-8B9F-58E03D40A822}">
      <text>
        <r>
          <rPr>
            <b/>
            <sz val="9"/>
            <color rgb="FF000000"/>
            <rFont val="Tahoma"/>
            <family val="2"/>
          </rPr>
          <t>Author:</t>
        </r>
        <r>
          <rPr>
            <sz val="9"/>
            <color rgb="FF000000"/>
            <rFont val="Tahoma"/>
            <family val="2"/>
          </rPr>
          <t xml:space="preserve">
https://www.nj.gov/treasury/taxation/pdf/annual/1999.pdf</t>
        </r>
      </text>
    </comment>
    <comment ref="CS32" authorId="0" shapeId="0" xr:uid="{140632CA-F97E-4D4A-95AB-01AF50A321A4}">
      <text>
        <r>
          <rPr>
            <b/>
            <sz val="9"/>
            <color rgb="FF000000"/>
            <rFont val="Tahoma"/>
            <family val="2"/>
          </rPr>
          <t>Author:</t>
        </r>
        <r>
          <rPr>
            <sz val="9"/>
            <color rgb="FF000000"/>
            <rFont val="Tahoma"/>
            <family val="2"/>
          </rPr>
          <t xml:space="preserve">
https://www.nj.gov/treasury/taxation/pdf/annual/1999.pdf</t>
        </r>
      </text>
    </comment>
    <comment ref="CT32" authorId="0" shapeId="0" xr:uid="{8C04AD95-A100-4D45-A949-B8690E56223A}">
      <text>
        <r>
          <rPr>
            <b/>
            <sz val="9"/>
            <color rgb="FF000000"/>
            <rFont val="Tahoma"/>
            <family val="2"/>
          </rPr>
          <t>Author:</t>
        </r>
        <r>
          <rPr>
            <sz val="9"/>
            <color rgb="FF000000"/>
            <rFont val="Tahoma"/>
            <family val="2"/>
          </rPr>
          <t xml:space="preserve">
https://www.nj.gov/treasury/taxation/pdf/annual/1996.pdf
https://taxsim.nber.org/state-tax-rates/r/nj.html
https://www.nj.gov/treasury/taxation/pdf/annual/1999.pdf</t>
        </r>
      </text>
    </comment>
    <comment ref="DG32" authorId="0" shapeId="0" xr:uid="{01B703F7-1A99-4386-9670-242B41ED8E81}">
      <text>
        <r>
          <rPr>
            <b/>
            <sz val="9"/>
            <color rgb="FF000000"/>
            <rFont val="Tahoma"/>
            <family val="2"/>
          </rPr>
          <t>Author:</t>
        </r>
        <r>
          <rPr>
            <sz val="9"/>
            <color rgb="FF000000"/>
            <rFont val="Tahoma"/>
            <family val="2"/>
          </rPr>
          <t xml:space="preserve">
</t>
        </r>
        <r>
          <rPr>
            <sz val="9"/>
            <color rgb="FF000000"/>
            <rFont val="Tahoma"/>
            <family val="2"/>
          </rPr>
          <t>https://www.nj.gov/treasury/taxation/pdf/other_forms/tgi-ee/2009/091040nri.pdf</t>
        </r>
      </text>
    </comment>
    <comment ref="DH32" authorId="0" shapeId="0" xr:uid="{E53D9336-232E-4183-B3F4-E1A93251BA44}">
      <text>
        <r>
          <rPr>
            <b/>
            <sz val="9"/>
            <color rgb="FF000000"/>
            <rFont val="Tahoma"/>
            <family val="2"/>
          </rPr>
          <t>Author:</t>
        </r>
        <r>
          <rPr>
            <sz val="9"/>
            <color rgb="FF000000"/>
            <rFont val="Tahoma"/>
            <family val="2"/>
          </rPr>
          <t xml:space="preserve">
</t>
        </r>
        <r>
          <rPr>
            <sz val="9"/>
            <color rgb="FF000000"/>
            <rFont val="Tahoma"/>
            <family val="2"/>
          </rPr>
          <t>https://www.nj.gov/treasury/taxation/pdf/other_forms/tgi-ee/2010/10_1040nri.pdf</t>
        </r>
      </text>
    </comment>
    <comment ref="N33" authorId="0" shapeId="0" xr:uid="{8A1CCDC4-E0A0-4EE3-8E80-450759AACE6F}">
      <text>
        <r>
          <rPr>
            <b/>
            <sz val="9"/>
            <color indexed="81"/>
            <rFont val="Tahoma"/>
            <family val="2"/>
          </rPr>
          <t>Author:</t>
        </r>
        <r>
          <rPr>
            <sz val="9"/>
            <color indexed="81"/>
            <rFont val="Tahoma"/>
            <family val="2"/>
          </rPr>
          <t xml:space="preserve">
New Mexico became the 47th state on January 6, 1912.</t>
        </r>
      </text>
    </comment>
    <comment ref="U33" authorId="0" shapeId="0" xr:uid="{3F3FAB0C-336B-F647-855A-FF76640B2E1E}">
      <text>
        <r>
          <rPr>
            <b/>
            <sz val="10"/>
            <color rgb="FF000000"/>
            <rFont val="Tahoma"/>
            <family val="2"/>
          </rPr>
          <t xml:space="preserve">Author: 
</t>
        </r>
        <r>
          <rPr>
            <sz val="10"/>
            <color rgb="FF000000"/>
            <rFont val="Tahoma"/>
            <family val="2"/>
          </rPr>
          <t>Enacted and abolished the next year</t>
        </r>
      </text>
    </comment>
    <comment ref="DC33" authorId="0" shapeId="0" xr:uid="{591C0FD0-5520-4D2A-B767-BEA073A533C7}">
      <text>
        <r>
          <rPr>
            <b/>
            <sz val="9"/>
            <color rgb="FF000000"/>
            <rFont val="Tahoma"/>
            <family val="2"/>
          </rPr>
          <t>Author:</t>
        </r>
        <r>
          <rPr>
            <sz val="9"/>
            <color rgb="FF000000"/>
            <rFont val="Tahoma"/>
            <family val="2"/>
          </rPr>
          <t xml:space="preserve">
https://www.tax.newmexico.gov/all-nm-taxes/current-historic-tax-rates-overview/personal-income-tax-rates/</t>
        </r>
      </text>
    </comment>
    <comment ref="DD33" authorId="0" shapeId="0" xr:uid="{5F3A3782-1EC4-4FDD-8D5F-85AF1972A038}">
      <text>
        <r>
          <rPr>
            <b/>
            <sz val="9"/>
            <color rgb="FF000000"/>
            <rFont val="Tahoma"/>
            <family val="2"/>
          </rPr>
          <t>Author:</t>
        </r>
        <r>
          <rPr>
            <sz val="9"/>
            <color rgb="FF000000"/>
            <rFont val="Tahoma"/>
            <family val="2"/>
          </rPr>
          <t xml:space="preserve">
https://www.tax.newmexico.gov/all-nm-taxes/current-historic-tax-rates-overview/personal-income-tax-rates/</t>
        </r>
      </text>
    </comment>
    <comment ref="DF33" authorId="0" shapeId="0" xr:uid="{0F5F7571-A5FB-4581-A47F-E6CCDCD4D134}">
      <text>
        <r>
          <rPr>
            <b/>
            <sz val="9"/>
            <color rgb="FF000000"/>
            <rFont val="Tahoma"/>
            <family val="2"/>
          </rPr>
          <t>Author:</t>
        </r>
        <r>
          <rPr>
            <sz val="9"/>
            <color rgb="FF000000"/>
            <rFont val="Tahoma"/>
            <family val="2"/>
          </rPr>
          <t xml:space="preserve">
https://www.tax.newmexico.gov/all-nm-taxes/current-historic-tax-rates-overview/personal-income-tax-rates/</t>
        </r>
      </text>
    </comment>
    <comment ref="DS33" authorId="0" shapeId="0" xr:uid="{388825F4-1061-49E7-B041-10AA75CD23BB}">
      <text>
        <r>
          <rPr>
            <b/>
            <sz val="9"/>
            <color rgb="FF000000"/>
            <rFont val="Tahoma"/>
            <family val="2"/>
          </rPr>
          <t>Author:</t>
        </r>
        <r>
          <rPr>
            <sz val="9"/>
            <color rgb="FF000000"/>
            <rFont val="Tahoma"/>
            <family val="2"/>
          </rPr>
          <t xml:space="preserve">
https://www.tax.newmexico.gov/all-nm-taxes/current-historic-tax-rates-overview/personal-income-tax-rates/</t>
        </r>
      </text>
    </comment>
    <comment ref="A34" authorId="0" shapeId="0" xr:uid="{DBAE605A-DE0B-1C4E-ABE7-F621D53E332C}">
      <text>
        <r>
          <rPr>
            <b/>
            <sz val="10"/>
            <color rgb="FF000000"/>
            <rFont val="Tahoma"/>
            <family val="2"/>
          </rPr>
          <t>Author:</t>
        </r>
        <r>
          <rPr>
            <sz val="10"/>
            <color rgb="FF000000"/>
            <rFont val="Tahoma"/>
            <family val="2"/>
          </rPr>
          <t xml:space="preserve">
https://www.tax.ny.gov/pdf/stats/policy_special/progressive_improvement.pdf</t>
        </r>
      </text>
    </comment>
    <comment ref="Y34" authorId="0" shapeId="0" xr:uid="{7B4DFFCD-1378-4840-BBC0-37C366B5D9EB}">
      <text>
        <r>
          <rPr>
            <b/>
            <sz val="10"/>
            <color rgb="FF000000"/>
            <rFont val="Tahoma"/>
            <family val="2"/>
          </rPr>
          <t>Author:</t>
        </r>
        <r>
          <rPr>
            <sz val="10"/>
            <color rgb="FF000000"/>
            <rFont val="Tahoma"/>
            <family val="2"/>
          </rPr>
          <t xml:space="preserve">
rate reduced by 25% for 1923-1925
https://babel.hathitrust.org/cgi/pt?id=mdp.39015077863507&amp;seq=88&amp;q1=new+york</t>
        </r>
      </text>
    </comment>
    <comment ref="AK34" authorId="0" shapeId="0" xr:uid="{017C1065-B6E4-B844-95CD-5D86316E86A8}">
      <text>
        <r>
          <rPr>
            <b/>
            <sz val="10"/>
            <color rgb="FF000000"/>
            <rFont val="Tahoma"/>
            <family val="2"/>
          </rPr>
          <t>Author:</t>
        </r>
        <r>
          <rPr>
            <sz val="10"/>
            <color rgb="FF000000"/>
            <rFont val="Tahoma"/>
            <family val="2"/>
          </rPr>
          <t xml:space="preserve">
9% normal rate + 1% emergency tax</t>
        </r>
      </text>
    </comment>
    <comment ref="AL34" authorId="0" shapeId="0" xr:uid="{8313118C-044F-384F-9195-2018BD0ED7F3}">
      <text>
        <r>
          <rPr>
            <b/>
            <sz val="10"/>
            <color rgb="FF000000"/>
            <rFont val="Tahoma"/>
            <family val="2"/>
          </rPr>
          <t>Author:</t>
        </r>
        <r>
          <rPr>
            <sz val="10"/>
            <color rgb="FF000000"/>
            <rFont val="Tahoma"/>
            <family val="2"/>
          </rPr>
          <t xml:space="preserve">
9% normal rate + 1% emergency tax</t>
        </r>
      </text>
    </comment>
    <comment ref="AM34" authorId="0" shapeId="0" xr:uid="{868BB4E4-CE29-4F4E-AB5E-CB49E6409D91}">
      <text>
        <r>
          <rPr>
            <b/>
            <sz val="10"/>
            <color rgb="FF000000"/>
            <rFont val="Tahoma"/>
            <family val="2"/>
          </rPr>
          <t>Author:</t>
        </r>
        <r>
          <rPr>
            <sz val="10"/>
            <color rgb="FF000000"/>
            <rFont val="Tahoma"/>
            <family val="2"/>
          </rPr>
          <t xml:space="preserve">
9% normal rate + 1% emergency tax</t>
        </r>
      </text>
    </comment>
    <comment ref="AN34" authorId="0" shapeId="0" xr:uid="{4CE2BE92-A304-8C48-A558-9326855F9AD0}">
      <text>
        <r>
          <rPr>
            <b/>
            <sz val="10"/>
            <color rgb="FF000000"/>
            <rFont val="Tahoma"/>
            <family val="2"/>
          </rPr>
          <t>Author:</t>
        </r>
        <r>
          <rPr>
            <sz val="10"/>
            <color rgb="FF000000"/>
            <rFont val="Tahoma"/>
            <family val="2"/>
          </rPr>
          <t xml:space="preserve">
9% normal rate + 1% emergency tax</t>
        </r>
      </text>
    </comment>
    <comment ref="AO34" authorId="0" shapeId="0" xr:uid="{D2B50C19-00EF-7A4A-818D-B7707BAA064F}">
      <text>
        <r>
          <rPr>
            <b/>
            <sz val="10"/>
            <color rgb="FF000000"/>
            <rFont val="Tahoma"/>
            <family val="2"/>
          </rPr>
          <t>Author:</t>
        </r>
        <r>
          <rPr>
            <sz val="10"/>
            <color rgb="FF000000"/>
            <rFont val="Tahoma"/>
            <family val="2"/>
          </rPr>
          <t xml:space="preserve">
9% normal rate + 1% emergency tax</t>
        </r>
      </text>
    </comment>
    <comment ref="AP34" authorId="0" shapeId="0" xr:uid="{38EC8FB3-F0FB-7946-8D05-AC6A2D5A9DEF}">
      <text>
        <r>
          <rPr>
            <b/>
            <sz val="10"/>
            <color rgb="FF000000"/>
            <rFont val="Tahoma"/>
            <family val="2"/>
          </rPr>
          <t>Author:</t>
        </r>
        <r>
          <rPr>
            <sz val="10"/>
            <color rgb="FF000000"/>
            <rFont val="Tahoma"/>
            <family val="2"/>
          </rPr>
          <t xml:space="preserve">
9% normal rate + 1% emergency tax</t>
        </r>
      </text>
    </comment>
    <comment ref="AQ34" authorId="0" shapeId="0" xr:uid="{0D8B8940-F612-3845-8B86-C4D5305A4E78}">
      <text>
        <r>
          <rPr>
            <b/>
            <sz val="10"/>
            <color rgb="FF000000"/>
            <rFont val="Tahoma"/>
            <family val="2"/>
          </rPr>
          <t>Author:</t>
        </r>
        <r>
          <rPr>
            <sz val="10"/>
            <color rgb="FF000000"/>
            <rFont val="Tahoma"/>
            <family val="2"/>
          </rPr>
          <t xml:space="preserve">
9% normal rate with a 25% refund applied</t>
        </r>
      </text>
    </comment>
    <comment ref="AR34" authorId="0" shapeId="0" xr:uid="{8484CBFE-5DD7-3845-9293-D1F9BABBBE4A}">
      <text>
        <r>
          <rPr>
            <b/>
            <sz val="10"/>
            <color rgb="FF000000"/>
            <rFont val="Tahoma"/>
            <family val="2"/>
          </rPr>
          <t>Author:</t>
        </r>
        <r>
          <rPr>
            <sz val="10"/>
            <color rgb="FF000000"/>
            <rFont val="Tahoma"/>
            <family val="2"/>
          </rPr>
          <t xml:space="preserve">
7% normal rate with a 25% refund applied</t>
        </r>
      </text>
    </comment>
    <comment ref="AS34" authorId="0" shapeId="0" xr:uid="{A434AEC6-8B69-5948-98F1-CD60D83BDED5}">
      <text>
        <r>
          <rPr>
            <b/>
            <sz val="10"/>
            <color rgb="FF000000"/>
            <rFont val="Tahoma"/>
            <family val="2"/>
          </rPr>
          <t>Author:</t>
        </r>
        <r>
          <rPr>
            <sz val="10"/>
            <color rgb="FF000000"/>
            <rFont val="Tahoma"/>
            <family val="2"/>
          </rPr>
          <t xml:space="preserve">
7% normal rate with a 25% refund applied</t>
        </r>
      </text>
    </comment>
    <comment ref="AT34" authorId="0" shapeId="0" xr:uid="{56EA6B01-30D7-EF49-8F15-A965F9256033}">
      <text>
        <r>
          <rPr>
            <b/>
            <sz val="10"/>
            <color rgb="FF000000"/>
            <rFont val="Tahoma"/>
            <family val="2"/>
          </rPr>
          <t>Author:</t>
        </r>
        <r>
          <rPr>
            <sz val="10"/>
            <color rgb="FF000000"/>
            <rFont val="Tahoma"/>
            <family val="2"/>
          </rPr>
          <t xml:space="preserve">
7% normal rate with a 25% refund applied</t>
        </r>
      </text>
    </comment>
    <comment ref="AU34" authorId="0" shapeId="0" xr:uid="{97D4D9FB-3092-D946-80B4-8333FEECD90E}">
      <text>
        <r>
          <rPr>
            <b/>
            <sz val="10"/>
            <color rgb="FF000000"/>
            <rFont val="Tahoma"/>
            <family val="2"/>
          </rPr>
          <t>Author:</t>
        </r>
        <r>
          <rPr>
            <sz val="10"/>
            <color rgb="FF000000"/>
            <rFont val="Tahoma"/>
            <family val="2"/>
          </rPr>
          <t xml:space="preserve">
7% normal rate with a 50% refund applied</t>
        </r>
      </text>
    </comment>
    <comment ref="AV34" authorId="0" shapeId="0" xr:uid="{D748713D-2221-9540-8E2E-C63C6CDF96ED}">
      <text>
        <r>
          <rPr>
            <b/>
            <sz val="10"/>
            <color rgb="FF000000"/>
            <rFont val="Tahoma"/>
            <family val="2"/>
          </rPr>
          <t>Author:</t>
        </r>
        <r>
          <rPr>
            <sz val="10"/>
            <color rgb="FF000000"/>
            <rFont val="Tahoma"/>
            <family val="2"/>
          </rPr>
          <t xml:space="preserve">
7% normal rate with a 50% refund applied</t>
        </r>
      </text>
    </comment>
    <comment ref="AW34" authorId="0" shapeId="0" xr:uid="{008EAAA5-6438-BC4F-ABEC-7195D1CB817E}">
      <text>
        <r>
          <rPr>
            <b/>
            <sz val="10"/>
            <color rgb="FF000000"/>
            <rFont val="Tahoma"/>
            <family val="2"/>
          </rPr>
          <t>Author:</t>
        </r>
        <r>
          <rPr>
            <sz val="10"/>
            <color rgb="FF000000"/>
            <rFont val="Tahoma"/>
            <family val="2"/>
          </rPr>
          <t xml:space="preserve">
7% normal rate with a 50% refund applied</t>
        </r>
      </text>
    </comment>
    <comment ref="AX34" authorId="0" shapeId="0" xr:uid="{81404CFB-698A-CC4F-AD2B-D8AFC3391BED}">
      <text>
        <r>
          <rPr>
            <b/>
            <sz val="10"/>
            <color rgb="FF000000"/>
            <rFont val="Tahoma"/>
            <family val="2"/>
          </rPr>
          <t>Author:</t>
        </r>
        <r>
          <rPr>
            <sz val="10"/>
            <color rgb="FF000000"/>
            <rFont val="Tahoma"/>
            <family val="2"/>
          </rPr>
          <t xml:space="preserve">
7% normal rate with a 10% refund applied</t>
        </r>
      </text>
    </comment>
    <comment ref="BH34" authorId="0" shapeId="0" xr:uid="{75BA2F67-379B-A243-8DE6-B2A615867C3B}">
      <text>
        <r>
          <rPr>
            <b/>
            <sz val="10"/>
            <color rgb="FF000000"/>
            <rFont val="Tahoma"/>
            <family val="2"/>
          </rPr>
          <t>ITEP Note:</t>
        </r>
        <r>
          <rPr>
            <sz val="10"/>
            <color rgb="FF000000"/>
            <rFont val="Tahoma"/>
            <family val="2"/>
          </rPr>
          <t xml:space="preserve">
No broad-based personal income tax this year. The New York State Department of Taxation and Finance explains:
"General Withholding of tax from wages commenced in 1959. Because this withholding would have required payment of two years’ taxes within one year, taxes for calendar years 1958 and fiscal years ending 1959 were canceled. Taxes on capital gains and the income of estates and trusts were not canceled."
https://www.tax.ny.gov/pdf/stats/policy_special/progressive_improvement.pdf</t>
        </r>
      </text>
    </comment>
    <comment ref="U36" authorId="0" shapeId="0" xr:uid="{CD31880A-77CC-8847-903A-D01AAC985C90}">
      <text>
        <r>
          <rPr>
            <b/>
            <sz val="10"/>
            <color rgb="FF000000"/>
            <rFont val="Tahoma"/>
            <family val="2"/>
          </rPr>
          <t>Author:</t>
        </r>
        <r>
          <rPr>
            <sz val="10"/>
            <color rgb="FF000000"/>
            <rFont val="Tahoma"/>
            <family val="2"/>
          </rPr>
          <t xml:space="preserve">
1919 Chap 224 https://babel.hathitrust.org/cgi/pt?id=uc1.b3683938&amp;seq=446&amp;q1=%22income+tax%22</t>
        </r>
      </text>
    </comment>
    <comment ref="Y36" authorId="0" shapeId="0" xr:uid="{DDA9BEFE-0B25-7648-9034-C279013072D9}">
      <text>
        <r>
          <rPr>
            <b/>
            <sz val="10"/>
            <color rgb="FF000000"/>
            <rFont val="Tahoma"/>
            <family val="2"/>
          </rPr>
          <t>Author:</t>
        </r>
        <r>
          <rPr>
            <sz val="10"/>
            <color rgb="FF000000"/>
            <rFont val="Tahoma"/>
            <family val="2"/>
          </rPr>
          <t xml:space="preserve">
1923 Chapter 312 https://babel.hathitrust.org/cgi/pt?id=uc1.b3683940&amp;seq=469&amp;q1=%22income+tax%22</t>
        </r>
      </text>
    </comment>
    <comment ref="BW36" authorId="0" shapeId="0" xr:uid="{E8229096-BA06-D048-8032-F0C8A7B313B1}">
      <text>
        <r>
          <rPr>
            <b/>
            <sz val="10"/>
            <color rgb="FF000000"/>
            <rFont val="Tahoma"/>
            <family val="2"/>
          </rPr>
          <t>Author:</t>
        </r>
        <r>
          <rPr>
            <sz val="10"/>
            <color rgb="FF000000"/>
            <rFont val="Tahoma"/>
            <family val="2"/>
          </rPr>
          <t xml:space="preserve">
10% normal rate under tax reform + 1% Vietnam bonus tax 1971 C 471</t>
        </r>
      </text>
    </comment>
    <comment ref="CK36" authorId="0" shapeId="0" xr:uid="{C6A4864A-7CB9-3A4E-BA6B-41DAC9439CC4}">
      <text>
        <r>
          <rPr>
            <b/>
            <sz val="10"/>
            <color rgb="FF000000"/>
            <rFont val="Tahoma"/>
            <family val="2"/>
          </rPr>
          <t>Author:</t>
        </r>
        <r>
          <rPr>
            <sz val="10"/>
            <color rgb="FF000000"/>
            <rFont val="Tahoma"/>
            <family val="2"/>
          </rPr>
          <t xml:space="preserve">
14% fed liability, plus 1 yr 10% surtax on ND income tax liability</t>
        </r>
      </text>
    </comment>
    <comment ref="CM36" authorId="0" shapeId="0" xr:uid="{FC793717-6BD8-44E9-986E-6597D97B9CF2}">
      <text>
        <r>
          <rPr>
            <b/>
            <sz val="9"/>
            <color rgb="FF000000"/>
            <rFont val="Tahoma"/>
            <family val="2"/>
          </rPr>
          <t>Author:</t>
        </r>
        <r>
          <rPr>
            <sz val="9"/>
            <color rgb="FF000000"/>
            <rFont val="Tahoma"/>
            <family val="2"/>
          </rPr>
          <t xml:space="preserve">
</t>
        </r>
        <r>
          <rPr>
            <sz val="9"/>
            <color rgb="FF000000"/>
            <rFont val="Tahoma"/>
            <family val="2"/>
          </rPr>
          <t>Taxpayers have option to use the short form, on which the tax is computed by multiplying their federal income tax liability (before credits) by 14 percent.</t>
        </r>
      </text>
    </comment>
    <comment ref="CN36" authorId="0" shapeId="0" xr:uid="{3D4CF4F4-2944-4DA4-BBE2-7EF9DBB46E36}">
      <text>
        <r>
          <rPr>
            <b/>
            <sz val="9"/>
            <color rgb="FF000000"/>
            <rFont val="Tahoma"/>
            <family val="2"/>
          </rPr>
          <t>Author:</t>
        </r>
        <r>
          <rPr>
            <sz val="9"/>
            <color rgb="FF000000"/>
            <rFont val="Tahoma"/>
            <family val="2"/>
          </rPr>
          <t xml:space="preserve">
</t>
        </r>
        <r>
          <rPr>
            <sz val="9"/>
            <color rgb="FF000000"/>
            <rFont val="Tahoma"/>
            <family val="2"/>
          </rPr>
          <t>Taxpayers have option to use the short form, on which the tax is computed by multiplying their federal income tax liability (before credits) by 14 percent.</t>
        </r>
      </text>
    </comment>
    <comment ref="CO36" authorId="0" shapeId="0" xr:uid="{995AC433-38AB-42EB-9FDC-66B478595546}">
      <text>
        <r>
          <rPr>
            <b/>
            <sz val="9"/>
            <color rgb="FF000000"/>
            <rFont val="Tahoma"/>
            <family val="2"/>
          </rPr>
          <t>Author:</t>
        </r>
        <r>
          <rPr>
            <sz val="9"/>
            <color rgb="FF000000"/>
            <rFont val="Tahoma"/>
            <family val="2"/>
          </rPr>
          <t xml:space="preserve">
</t>
        </r>
        <r>
          <rPr>
            <sz val="9"/>
            <color rgb="FF000000"/>
            <rFont val="Tahoma"/>
            <family val="2"/>
          </rPr>
          <t>Taxpayers have option to use the short form, on which the tax is computed by multiplying their federal income tax liability (before credits) by 14 percent.</t>
        </r>
      </text>
    </comment>
    <comment ref="A37" authorId="0" shapeId="0" xr:uid="{4500AF80-E2A3-4160-BDDF-02D0AC60467A}">
      <text>
        <r>
          <rPr>
            <b/>
            <sz val="10"/>
            <color rgb="FF000000"/>
            <rFont val="Tahoma"/>
            <family val="2"/>
          </rPr>
          <t>Author:</t>
        </r>
        <r>
          <rPr>
            <sz val="10"/>
            <color rgb="FF000000"/>
            <rFont val="Tahoma"/>
            <family val="2"/>
          </rPr>
          <t xml:space="preserve">
https://dam.assets.ohio.gov/image/upload/tax.ohio.gov/forms/ohio_individual/individual/2010/PIT_TaxRateTables.pdf</t>
        </r>
      </text>
    </comment>
    <comment ref="BU37" authorId="0" shapeId="0" xr:uid="{1D43F10D-B336-4437-813D-6BD4FD553F2C}">
      <text>
        <r>
          <rPr>
            <b/>
            <sz val="9"/>
            <color rgb="FF000000"/>
            <rFont val="Tahoma"/>
            <family val="2"/>
          </rPr>
          <t>Author:</t>
        </r>
        <r>
          <rPr>
            <sz val="9"/>
            <color rgb="FF000000"/>
            <rFont val="Tahoma"/>
            <family val="2"/>
          </rPr>
          <t xml:space="preserve">
</t>
        </r>
        <r>
          <rPr>
            <sz val="9"/>
            <color rgb="FF000000"/>
            <rFont val="Tahoma"/>
            <family val="2"/>
          </rPr>
          <t>adopted 1971</t>
        </r>
      </text>
    </comment>
    <comment ref="CG37" authorId="0" shapeId="0" xr:uid="{C9356B5A-BE3D-42B8-9398-E0E331A764FF}">
      <text>
        <r>
          <rPr>
            <b/>
            <sz val="9"/>
            <color rgb="FF000000"/>
            <rFont val="Tahoma"/>
            <family val="2"/>
          </rPr>
          <t>Author:</t>
        </r>
        <r>
          <rPr>
            <sz val="9"/>
            <color rgb="FF000000"/>
            <rFont val="Tahoma"/>
            <family val="2"/>
          </rPr>
          <t xml:space="preserve">
</t>
        </r>
        <r>
          <rPr>
            <sz val="9"/>
            <color rgb="FF000000"/>
            <rFont val="Tahoma"/>
            <family val="2"/>
          </rPr>
          <t>For 1983, an 83.3% surtax is imposed.</t>
        </r>
      </text>
    </comment>
    <comment ref="I38" authorId="0" shapeId="0" xr:uid="{CFCC45FD-A223-4137-A329-FA6B48ACE9D6}">
      <text>
        <r>
          <rPr>
            <b/>
            <sz val="9"/>
            <color rgb="FF000000"/>
            <rFont val="Tahoma"/>
            <family val="2"/>
          </rPr>
          <t>Author:</t>
        </r>
        <r>
          <rPr>
            <sz val="9"/>
            <color rgb="FF000000"/>
            <rFont val="Tahoma"/>
            <family val="2"/>
          </rPr>
          <t xml:space="preserve">
</t>
        </r>
        <r>
          <rPr>
            <sz val="9"/>
            <color rgb="FF000000"/>
            <rFont val="Tahoma"/>
            <family val="2"/>
          </rPr>
          <t>Oklahoma became the 46th state on November 16, 1907.</t>
        </r>
      </text>
    </comment>
    <comment ref="J38" authorId="0" shapeId="0" xr:uid="{E83B08E8-81C9-A24B-8ACE-8B6E44C31822}">
      <text>
        <r>
          <rPr>
            <b/>
            <sz val="11"/>
            <color rgb="FF000000"/>
            <rFont val="Calibri"/>
            <family val="2"/>
          </rPr>
          <t>Author:</t>
        </r>
        <r>
          <rPr>
            <sz val="11"/>
            <color rgb="FF000000"/>
            <rFont val="Calibri"/>
            <family val="2"/>
          </rPr>
          <t xml:space="preserve">
</t>
        </r>
        <r>
          <rPr>
            <sz val="11"/>
            <color rgb="FF000000"/>
            <rFont val="Calibri"/>
            <family val="2"/>
          </rPr>
          <t xml:space="preserve">3.5% top tax rate applies to 'gross income.' 1915 tax is first modern income tax applying to net income https://www.journals.uchicago.edu/doi/pdf/10.1086/bullnattax41785585 </t>
        </r>
      </text>
    </comment>
    <comment ref="Q38" authorId="0" shapeId="0" xr:uid="{9110D984-E265-474E-8CA3-2243598C2075}">
      <text>
        <r>
          <rPr>
            <b/>
            <sz val="10"/>
            <color rgb="FF000000"/>
            <rFont val="Tahoma"/>
            <family val="2"/>
          </rPr>
          <t>Author:</t>
        </r>
        <r>
          <rPr>
            <sz val="10"/>
            <color rgb="FF000000"/>
            <rFont val="Tahoma"/>
            <family val="2"/>
          </rPr>
          <t xml:space="preserve">
</t>
        </r>
        <r>
          <rPr>
            <sz val="10"/>
            <color rgb="FF000000"/>
            <rFont val="Tahoma"/>
            <family val="2"/>
          </rPr>
          <t>https://www.journals.uchicago.edu/doi/pdf/10.1086/bullnattax41785585</t>
        </r>
      </text>
    </comment>
    <comment ref="A39" authorId="0" shapeId="0" xr:uid="{B02C4636-E895-9141-821D-649C3FAE6D94}">
      <text>
        <r>
          <rPr>
            <b/>
            <sz val="10"/>
            <color rgb="FF000000"/>
            <rFont val="Tahoma"/>
            <family val="2"/>
          </rPr>
          <t>Author:</t>
        </r>
        <r>
          <rPr>
            <sz val="10"/>
            <color rgb="FF000000"/>
            <rFont val="Tahoma"/>
            <family val="2"/>
          </rPr>
          <t xml:space="preserve">
https://www.oregon.gov/DOR/programs/gov-research/Documents/10_income_brackets.pdf</t>
        </r>
      </text>
    </comment>
    <comment ref="Y39" authorId="0" shapeId="0" xr:uid="{59639C5D-3B02-4935-8B2E-692833377F63}">
      <text>
        <r>
          <rPr>
            <b/>
            <sz val="9"/>
            <color indexed="81"/>
            <rFont val="Tahoma"/>
            <family val="2"/>
          </rPr>
          <t>Author:</t>
        </r>
        <r>
          <rPr>
            <sz val="9"/>
            <color indexed="81"/>
            <rFont val="Tahoma"/>
            <family val="2"/>
          </rPr>
          <t xml:space="preserve">
Oregon had its first income tax in 1923, but it was repealed the following year. See page 22:
https://www.oregonlegislature.gov/lro/Documents/Basic%20Facts%202025.pdf</t>
        </r>
      </text>
    </comment>
    <comment ref="AO39" authorId="0" shapeId="0" xr:uid="{B6229204-55A1-5C40-95BE-F47A8760C3C8}">
      <text>
        <r>
          <rPr>
            <b/>
            <sz val="11"/>
            <color rgb="FF000000"/>
            <rFont val="Calibri"/>
            <family val="2"/>
          </rPr>
          <t>Author:</t>
        </r>
        <r>
          <rPr>
            <sz val="11"/>
            <color rgb="FF000000"/>
            <rFont val="Calibri"/>
            <family val="2"/>
          </rPr>
          <t xml:space="preserve">
7% + 2% surtax, but not to exceed 8% of net income, 1939 C 488</t>
        </r>
      </text>
    </comment>
    <comment ref="AP39" authorId="0" shapeId="0" xr:uid="{87757EBE-43FE-5544-81EF-374E18E1E214}">
      <text>
        <r>
          <rPr>
            <b/>
            <sz val="10"/>
            <color rgb="FF000000"/>
            <rFont val="Tahoma"/>
            <family val="2"/>
          </rPr>
          <t>Author:</t>
        </r>
        <r>
          <rPr>
            <sz val="10"/>
            <color rgb="FF000000"/>
            <rFont val="Tahoma"/>
            <family val="2"/>
          </rPr>
          <t xml:space="preserve">
7% + 2% surtax, but not to exceed 8% of net income</t>
        </r>
      </text>
    </comment>
    <comment ref="AQ39" authorId="0" shapeId="0" xr:uid="{8EBE9277-2662-454B-9477-CAF5CBA54AEB}">
      <text>
        <r>
          <rPr>
            <b/>
            <sz val="10"/>
            <color rgb="FF000000"/>
            <rFont val="Tahoma"/>
            <family val="2"/>
          </rPr>
          <t>Author:</t>
        </r>
        <r>
          <rPr>
            <sz val="10"/>
            <color rgb="FF000000"/>
            <rFont val="Tahoma"/>
            <family val="2"/>
          </rPr>
          <t xml:space="preserve">
7% + 2% surtax, but not to exceed 8% of net income</t>
        </r>
      </text>
    </comment>
    <comment ref="AR39" authorId="0" shapeId="0" xr:uid="{409AA621-5B0C-C24A-B6C2-1883A9BFFC4C}">
      <text>
        <r>
          <rPr>
            <b/>
            <sz val="10"/>
            <color rgb="FF000000"/>
            <rFont val="Tahoma"/>
            <family val="2"/>
          </rPr>
          <t>Author:</t>
        </r>
        <r>
          <rPr>
            <sz val="10"/>
            <color rgb="FF000000"/>
            <rFont val="Tahoma"/>
            <family val="2"/>
          </rPr>
          <t xml:space="preserve">
7% + 2% surtax, but not to exceed 8% of net income</t>
        </r>
      </text>
    </comment>
    <comment ref="AS39" authorId="0" shapeId="0" xr:uid="{CD08AFA5-D578-AC4D-85B0-54BAD57286D9}">
      <text>
        <r>
          <rPr>
            <b/>
            <sz val="10"/>
            <color rgb="FF000000"/>
            <rFont val="Tahoma"/>
            <family val="2"/>
          </rPr>
          <t>Author:</t>
        </r>
        <r>
          <rPr>
            <sz val="10"/>
            <color rgb="FF000000"/>
            <rFont val="Tahoma"/>
            <family val="2"/>
          </rPr>
          <t xml:space="preserve">
repeals surcharge starting this year</t>
        </r>
      </text>
    </comment>
    <comment ref="BE39" authorId="0" shapeId="0" xr:uid="{66B2D972-EE04-E54F-96F3-F7CF13D5F175}">
      <text>
        <r>
          <rPr>
            <b/>
            <sz val="10"/>
            <color rgb="FF000000"/>
            <rFont val="Tahoma"/>
            <family val="2"/>
          </rPr>
          <t>Author:</t>
        </r>
        <r>
          <rPr>
            <sz val="10"/>
            <color rgb="FF000000"/>
            <rFont val="Tahoma"/>
            <family val="2"/>
          </rPr>
          <t xml:space="preserve">
surtax = 45% state tax liability</t>
        </r>
      </text>
    </comment>
    <comment ref="CB39" authorId="0" shapeId="0" xr:uid="{4670A64B-95FB-944B-A147-F68B4B20D3AB}">
      <text>
        <r>
          <rPr>
            <b/>
            <sz val="10"/>
            <color rgb="FF000000"/>
            <rFont val="Tahoma"/>
            <family val="2"/>
          </rPr>
          <t>Author:</t>
        </r>
        <r>
          <rPr>
            <sz val="10"/>
            <color rgb="FF000000"/>
            <rFont val="Tahoma"/>
            <family val="2"/>
          </rPr>
          <t xml:space="preserve">
9% income tax refund for 1978 taxes</t>
        </r>
      </text>
    </comment>
    <comment ref="A40" authorId="0" shapeId="0" xr:uid="{B3DC13B5-14D0-3C49-B616-66AD22AFBDC3}">
      <text>
        <r>
          <rPr>
            <b/>
            <sz val="10"/>
            <color rgb="FF000000"/>
            <rFont val="Tahoma"/>
            <family val="2"/>
          </rPr>
          <t>Author:</t>
        </r>
        <r>
          <rPr>
            <sz val="10"/>
            <color rgb="FF000000"/>
            <rFont val="Tahoma"/>
            <family val="2"/>
          </rPr>
          <t xml:space="preserve">
https://www.pa.gov/content/dam/copapwp-pagov/en/revenue/documents/news-and-statistics/reportsstats/taxcompendium/documents/2025_tax_compendium.pdf</t>
        </r>
      </text>
    </comment>
    <comment ref="BU40" authorId="0" shapeId="0" xr:uid="{6BF06BAF-20DD-4E05-9754-EB0501DA107F}">
      <text>
        <r>
          <rPr>
            <b/>
            <sz val="9"/>
            <color rgb="FF000000"/>
            <rFont val="Tahoma"/>
            <family val="2"/>
          </rPr>
          <t>Author:</t>
        </r>
        <r>
          <rPr>
            <sz val="9"/>
            <color rgb="FF000000"/>
            <rFont val="Tahoma"/>
            <family val="2"/>
          </rPr>
          <t xml:space="preserve">
</t>
        </r>
        <r>
          <rPr>
            <sz val="9"/>
            <color rgb="FF000000"/>
            <rFont val="Tahoma"/>
            <family val="2"/>
          </rPr>
          <t>adopted 1971</t>
        </r>
      </text>
    </comment>
    <comment ref="BS41" authorId="0" shapeId="0" xr:uid="{3BC90572-BC73-483C-AE14-EBEFCC5116A6}">
      <text>
        <r>
          <rPr>
            <b/>
            <sz val="9"/>
            <color rgb="FF000000"/>
            <rFont val="Tahoma"/>
            <family val="2"/>
          </rPr>
          <t>Author:</t>
        </r>
        <r>
          <rPr>
            <sz val="9"/>
            <color rgb="FF000000"/>
            <rFont val="Tahoma"/>
            <family val="2"/>
          </rPr>
          <t xml:space="preserve">
</t>
        </r>
        <r>
          <rPr>
            <sz val="9"/>
            <color rgb="FF000000"/>
            <rFont val="Tahoma"/>
            <family val="2"/>
          </rPr>
          <t>10% tax on investment income</t>
        </r>
      </text>
    </comment>
    <comment ref="BU41" authorId="0" shapeId="0" xr:uid="{C5514877-B134-42B6-9327-004DA0E33731}">
      <text>
        <r>
          <rPr>
            <b/>
            <sz val="9"/>
            <color rgb="FF000000"/>
            <rFont val="Tahoma"/>
            <family val="2"/>
          </rPr>
          <t>Author:</t>
        </r>
        <r>
          <rPr>
            <sz val="9"/>
            <color rgb="FF000000"/>
            <rFont val="Tahoma"/>
            <family val="2"/>
          </rPr>
          <t xml:space="preserve">
</t>
        </r>
        <r>
          <rPr>
            <sz val="9"/>
            <color rgb="FF000000"/>
            <rFont val="Tahoma"/>
            <family val="2"/>
          </rPr>
          <t>adopted 1971, rate was 20.5% fed tax liability for first 6 months and 15.5% for second 6 months, I average the rates.</t>
        </r>
      </text>
    </comment>
    <comment ref="CU41" authorId="0" shapeId="0" xr:uid="{2E0A4756-93D9-43B2-804F-14931F44E271}">
      <text>
        <r>
          <rPr>
            <b/>
            <sz val="9"/>
            <color rgb="FF000000"/>
            <rFont val="Tahoma"/>
            <family val="2"/>
          </rPr>
          <t>Author:</t>
        </r>
        <r>
          <rPr>
            <sz val="9"/>
            <color rgb="FF000000"/>
            <rFont val="Tahoma"/>
            <family val="2"/>
          </rPr>
          <t xml:space="preserve">
</t>
        </r>
        <r>
          <rPr>
            <sz val="9"/>
            <color rgb="FF000000"/>
            <rFont val="Tahoma"/>
            <family val="2"/>
          </rPr>
          <t>https://tax.ri.gov/sites/g/files/xkgbur541/files/reports/Tax-Expenditure-Reports/1999-Tax-Expenditures-Report.pdf</t>
        </r>
      </text>
    </comment>
    <comment ref="CV41" authorId="0" shapeId="0" xr:uid="{DFE5A979-A288-4049-8EB9-12FD867F3690}">
      <text>
        <r>
          <rPr>
            <b/>
            <sz val="9"/>
            <color rgb="FF000000"/>
            <rFont val="Tahoma"/>
            <family val="2"/>
          </rPr>
          <t>Author:</t>
        </r>
        <r>
          <rPr>
            <sz val="9"/>
            <color rgb="FF000000"/>
            <rFont val="Tahoma"/>
            <family val="2"/>
          </rPr>
          <t xml:space="preserve">
</t>
        </r>
        <r>
          <rPr>
            <sz val="9"/>
            <color rgb="FF000000"/>
            <rFont val="Tahoma"/>
            <family val="2"/>
          </rPr>
          <t>https://tax.ri.gov/sites/g/files/xkgbur541/files/reports/Tax-Expenditure-Reports/1999-Tax-Expenditures-Report.pdf</t>
        </r>
      </text>
    </comment>
    <comment ref="CW41" authorId="0" shapeId="0" xr:uid="{41F0566A-E0F6-449C-BB62-EB7C48771714}">
      <text>
        <r>
          <rPr>
            <b/>
            <sz val="9"/>
            <color rgb="FF000000"/>
            <rFont val="Tahoma"/>
            <family val="2"/>
          </rPr>
          <t>Author:</t>
        </r>
        <r>
          <rPr>
            <sz val="9"/>
            <color rgb="FF000000"/>
            <rFont val="Tahoma"/>
            <family val="2"/>
          </rPr>
          <t xml:space="preserve">
</t>
        </r>
        <r>
          <rPr>
            <sz val="9"/>
            <color rgb="FF000000"/>
            <rFont val="Tahoma"/>
            <family val="2"/>
          </rPr>
          <t>https://tax.ri.gov/sites/g/files/xkgbur541/files/reports/Tax-Expenditure-Reports/1999-Tax-Expenditures-Report.pdf</t>
        </r>
      </text>
    </comment>
    <comment ref="A42" authorId="0" shapeId="0" xr:uid="{7C0F00B8-5110-462A-A8AA-1FEF34B06EAD}">
      <text>
        <r>
          <rPr>
            <b/>
            <sz val="9"/>
            <color rgb="FF000000"/>
            <rFont val="Tahoma"/>
            <family val="2"/>
          </rPr>
          <t>Author:</t>
        </r>
        <r>
          <rPr>
            <sz val="9"/>
            <color rgb="FF000000"/>
            <rFont val="Tahoma"/>
            <family val="2"/>
          </rPr>
          <t xml:space="preserve">
</t>
        </r>
        <r>
          <rPr>
            <sz val="9"/>
            <color rgb="FF000000"/>
            <rFont val="Tahoma"/>
            <family val="2"/>
          </rPr>
          <t>Prior to adoption of its statewide, state-administered income tax in 1922, SC counties collected income taxes alongside their property taxes.</t>
        </r>
      </text>
    </comment>
    <comment ref="X42" authorId="0" shapeId="0" xr:uid="{422F7A90-ACD9-6446-8E2C-E85DD3838C47}">
      <text>
        <r>
          <rPr>
            <b/>
            <sz val="10"/>
            <color rgb="FF000000"/>
            <rFont val="Tahoma"/>
            <family val="2"/>
          </rPr>
          <t>Author:</t>
        </r>
        <r>
          <rPr>
            <sz val="10"/>
            <color rgb="FF000000"/>
            <rFont val="Tahoma"/>
            <family val="2"/>
          </rPr>
          <t xml:space="preserve">
33.5% fed tax liability for 1922-1925</t>
        </r>
      </text>
    </comment>
    <comment ref="AS43" authorId="0" shapeId="0" xr:uid="{D8D5D9D8-AF76-434A-B270-5898AABE79D3}">
      <text>
        <r>
          <rPr>
            <b/>
            <sz val="9"/>
            <color indexed="81"/>
            <rFont val="Tahoma"/>
            <family val="2"/>
          </rPr>
          <t>ITEP Note:</t>
        </r>
        <r>
          <rPr>
            <sz val="9"/>
            <color indexed="81"/>
            <rFont val="Tahoma"/>
            <family val="2"/>
          </rPr>
          <t xml:space="preserve">
South Dakota income tax repealed in 1943.</t>
        </r>
      </text>
    </comment>
    <comment ref="AG44" authorId="0" shapeId="0" xr:uid="{EB3CEE4E-5184-4F45-A6BC-4C51F37D79FF}">
      <text>
        <r>
          <rPr>
            <b/>
            <sz val="9"/>
            <color rgb="FF000000"/>
            <rFont val="Tahoma"/>
            <family val="2"/>
          </rPr>
          <t>Author:</t>
        </r>
        <r>
          <rPr>
            <sz val="9"/>
            <color rgb="FF000000"/>
            <rFont val="Tahoma"/>
            <family val="2"/>
          </rPr>
          <t xml:space="preserve">
Interest and dividends tax takes effect</t>
        </r>
      </text>
    </comment>
    <comment ref="DS44" authorId="0" shapeId="0" xr:uid="{C63AA135-4620-4E00-8071-17BCB71906EC}">
      <text>
        <r>
          <rPr>
            <b/>
            <sz val="9"/>
            <color indexed="81"/>
            <rFont val="Tahoma"/>
            <family val="2"/>
          </rPr>
          <t xml:space="preserve">Author:
</t>
        </r>
        <r>
          <rPr>
            <sz val="9"/>
            <color indexed="81"/>
            <rFont val="Tahoma"/>
            <family val="2"/>
          </rPr>
          <t>Interest and dividends tax is repealed</t>
        </r>
      </text>
    </comment>
    <comment ref="CD45" authorId="0" shapeId="0" xr:uid="{993B4DD3-63A7-4FDE-87E7-C5C4D6192A54}">
      <text>
        <r>
          <rPr>
            <b/>
            <sz val="9"/>
            <color rgb="FF000000"/>
            <rFont val="Tahoma"/>
            <family val="2"/>
          </rPr>
          <t>Author:</t>
        </r>
        <r>
          <rPr>
            <sz val="9"/>
            <color rgb="FF000000"/>
            <rFont val="Tahoma"/>
            <family val="2"/>
          </rPr>
          <t xml:space="preserve">
</t>
        </r>
        <r>
          <rPr>
            <sz val="9"/>
            <color rgb="FF000000"/>
            <rFont val="Tahoma"/>
            <family val="2"/>
          </rPr>
          <t>6% I&amp;D</t>
        </r>
      </text>
    </comment>
    <comment ref="A46" authorId="0" shapeId="0" xr:uid="{5619920A-DC6B-4353-B21C-C17876969623}">
      <text>
        <r>
          <rPr>
            <b/>
            <sz val="11"/>
            <color rgb="FF000000"/>
            <rFont val="Calibri"/>
            <family val="2"/>
          </rPr>
          <t>Author:</t>
        </r>
        <r>
          <rPr>
            <sz val="11"/>
            <color rgb="FF000000"/>
            <rFont val="Calibri"/>
            <family val="2"/>
          </rPr>
          <t xml:space="preserve">
</t>
        </r>
        <r>
          <rPr>
            <sz val="11"/>
            <color rgb="FF000000"/>
            <rFont val="Calibri"/>
            <family val="2"/>
          </rPr>
          <t>https://opendata.utah.gov/Government-and-Taxes/Utah-Individual-Income-Tax-Collections-FY-1931-200/tvmc-yg4t/about_data; https://incometax.utah.gov/paying/tax-rates</t>
        </r>
      </text>
    </comment>
    <comment ref="DW46" authorId="0" shapeId="0" xr:uid="{E513F431-4296-4E76-B0E0-BBED268B5A51}">
      <text>
        <r>
          <rPr>
            <b/>
            <sz val="9"/>
            <color rgb="FF000000"/>
            <rFont val="Tahoma"/>
            <family val="2"/>
          </rPr>
          <t>Author:</t>
        </r>
        <r>
          <rPr>
            <sz val="9"/>
            <color rgb="FF000000"/>
            <rFont val="Tahoma"/>
            <family val="2"/>
          </rPr>
          <t xml:space="preserve">
</t>
        </r>
        <r>
          <rPr>
            <sz val="9"/>
            <color rgb="FF000000"/>
            <rFont val="Tahoma"/>
            <family val="2"/>
          </rPr>
          <t>Enacted in 2025 via HB106. Retroactive to Jan 1, 2025.</t>
        </r>
      </text>
    </comment>
    <comment ref="A47" authorId="0" shapeId="0" xr:uid="{38514D05-C7A5-C248-A03A-97F144B5F206}">
      <text>
        <r>
          <rPr>
            <b/>
            <sz val="10"/>
            <color rgb="FF000000"/>
            <rFont val="Tahoma"/>
            <family val="2"/>
          </rPr>
          <t>Author:</t>
        </r>
        <r>
          <rPr>
            <sz val="10"/>
            <color rgb="FF000000"/>
            <rFont val="Tahoma"/>
            <family val="2"/>
          </rPr>
          <t xml:space="preserve">
https://ljfo.vermont.gov/assets/Publications/2020-Fiscal-Facts-Booklet/cf3c9d226e/2020-Fiscal-Facts-Revenue-History.pdf</t>
        </r>
      </text>
    </comment>
    <comment ref="AI47" authorId="0" shapeId="0" xr:uid="{7C1BC061-CE9E-B747-BD39-664161E0F884}">
      <text>
        <r>
          <rPr>
            <b/>
            <sz val="10"/>
            <color rgb="FF000000"/>
            <rFont val="Tahoma"/>
            <family val="2"/>
          </rPr>
          <t>Author:</t>
        </r>
        <r>
          <rPr>
            <sz val="10"/>
            <color rgb="FF000000"/>
            <rFont val="Tahoma"/>
            <family val="2"/>
          </rPr>
          <t xml:space="preserve">
2% on earned, 4% on unearned
</t>
        </r>
      </text>
    </comment>
    <comment ref="BS47" authorId="0" shapeId="0" xr:uid="{B0313D0D-A583-47EC-ABDF-A5C06D672850}">
      <text>
        <r>
          <rPr>
            <b/>
            <sz val="9"/>
            <color rgb="FF000000"/>
            <rFont val="Tahoma"/>
            <family val="2"/>
          </rPr>
          <t>Author:</t>
        </r>
        <r>
          <rPr>
            <sz val="9"/>
            <color rgb="FF000000"/>
            <rFont val="Tahoma"/>
            <family val="2"/>
          </rPr>
          <t xml:space="preserve">
</t>
        </r>
        <r>
          <rPr>
            <sz val="9"/>
            <color rgb="FF000000"/>
            <rFont val="Tahoma"/>
            <family val="2"/>
          </rPr>
          <t xml:space="preserve">See pages 100 and 102 for full calculation details.
</t>
        </r>
        <r>
          <rPr>
            <sz val="9"/>
            <color rgb="FF000000"/>
            <rFont val="Tahoma"/>
            <family val="2"/>
          </rPr>
          <t xml:space="preserve">
</t>
        </r>
        <r>
          <rPr>
            <sz val="9"/>
            <color rgb="FF000000"/>
            <rFont val="Tahoma"/>
            <family val="2"/>
          </rPr>
          <t>https://digital.library.unt.edu/ark:/67531/metadc1158/m1/114/?q=%22significant%20features%22</t>
        </r>
      </text>
    </comment>
    <comment ref="BW47" authorId="0" shapeId="0" xr:uid="{D0018147-9A57-45C3-8FCF-A144D89A6D2E}">
      <text>
        <r>
          <rPr>
            <b/>
            <sz val="9"/>
            <color rgb="FF000000"/>
            <rFont val="Tahoma"/>
            <family val="2"/>
          </rPr>
          <t>Author:</t>
        </r>
        <r>
          <rPr>
            <sz val="9"/>
            <color rgb="FF000000"/>
            <rFont val="Tahoma"/>
            <family val="2"/>
          </rPr>
          <t xml:space="preserve">
</t>
        </r>
        <r>
          <rPr>
            <sz val="9"/>
            <color rgb="FF000000"/>
            <rFont val="Tahoma"/>
            <family val="2"/>
          </rPr>
          <t xml:space="preserve">details explained on pages 266-267:
</t>
        </r>
        <r>
          <rPr>
            <sz val="9"/>
            <color rgb="FF000000"/>
            <rFont val="Tahoma"/>
            <family val="2"/>
          </rPr>
          <t xml:space="preserve">
</t>
        </r>
        <r>
          <rPr>
            <sz val="9"/>
            <color rgb="FF000000"/>
            <rFont val="Tahoma"/>
            <family val="2"/>
          </rPr>
          <t>https://digital.library.unt.edu/ark:/67531/metadc1128/m1/286/?q=%22significant%20features%22</t>
        </r>
      </text>
    </comment>
    <comment ref="CY47" authorId="0" shapeId="0" xr:uid="{18BCEE49-C116-1E4D-BAAC-93027CE0147E}">
      <text>
        <r>
          <rPr>
            <b/>
            <sz val="10"/>
            <color rgb="FF000000"/>
            <rFont val="Tahoma"/>
            <family val="2"/>
          </rPr>
          <t>Author:</t>
        </r>
        <r>
          <rPr>
            <sz val="10"/>
            <color rgb="FF000000"/>
            <rFont val="Tahoma"/>
            <family val="2"/>
          </rPr>
          <t xml:space="preserve">
24% pre EGTRAA libility (2000 rate)
</t>
        </r>
      </text>
    </comment>
    <comment ref="U48" authorId="0" shapeId="0" xr:uid="{C9DCC99D-88AB-8043-ACA7-1C69BA992E6F}">
      <text>
        <r>
          <rPr>
            <b/>
            <sz val="10"/>
            <color rgb="FF000000"/>
            <rFont val="Tahoma"/>
            <family val="2"/>
          </rPr>
          <t>Author:</t>
        </r>
        <r>
          <rPr>
            <sz val="10"/>
            <color rgb="FF000000"/>
            <rFont val="Tahoma"/>
            <family val="2"/>
          </rPr>
          <t xml:space="preserve">
https://www.jstor.org/stable/pdf/1107266.pdf
</t>
        </r>
      </text>
    </comment>
    <comment ref="AI49" authorId="0" shapeId="0" xr:uid="{46D89E0E-A04C-0B43-8B79-EA69BCBBAF4C}">
      <text>
        <r>
          <rPr>
            <b/>
            <sz val="10"/>
            <color rgb="FF000000"/>
            <rFont val="Tahoma"/>
            <family val="2"/>
          </rPr>
          <t>Author:</t>
        </r>
        <r>
          <rPr>
            <sz val="10"/>
            <color rgb="FF000000"/>
            <rFont val="Tahoma"/>
            <family val="2"/>
          </rPr>
          <t xml:space="preserve">
</t>
        </r>
        <r>
          <rPr>
            <sz val="10"/>
            <color rgb="FF000000"/>
            <rFont val="Tahoma"/>
            <family val="2"/>
          </rPr>
          <t xml:space="preserve">Culliton V Chase overturned voter approved graduated income tax 1-7% so that it was never collected. </t>
        </r>
      </text>
    </comment>
    <comment ref="A50" authorId="0" shapeId="0" xr:uid="{23815477-201F-4B46-BE86-3624BC12248C}">
      <text>
        <r>
          <rPr>
            <b/>
            <sz val="10"/>
            <color rgb="FF000000"/>
            <rFont val="Tahoma"/>
            <family val="2"/>
          </rPr>
          <t>Author:</t>
        </r>
        <r>
          <rPr>
            <sz val="10"/>
            <color rgb="FF000000"/>
            <rFont val="Tahoma"/>
            <family val="2"/>
          </rPr>
          <t xml:space="preserve">
https://tax.wv.gov/Documents/Reports/CurrentTaxStructure.JointSelectCommitteeOnTaxReform.pdf</t>
        </r>
      </text>
    </comment>
    <comment ref="AT50" authorId="0" shapeId="0" xr:uid="{8565F377-3EB7-4AAA-A26A-6973D1888B37}">
      <text>
        <r>
          <rPr>
            <b/>
            <sz val="9"/>
            <color indexed="81"/>
            <rFont val="Tahoma"/>
            <family val="2"/>
          </rPr>
          <t>Author:</t>
        </r>
        <r>
          <rPr>
            <sz val="9"/>
            <color indexed="81"/>
            <rFont val="Tahoma"/>
            <family val="2"/>
          </rPr>
          <t xml:space="preserve">
Depression-era personal income tax repealed
https://tax.wv.gov/Documents/Reports/CurrentTaxStructure.JointSelectCommitteeOnTaxReform.pdf</t>
        </r>
      </text>
    </comment>
    <comment ref="M51" authorId="0" shapeId="0" xr:uid="{65D72F04-B1B1-E04C-BCB6-6CACF71B8EEA}">
      <text>
        <r>
          <rPr>
            <b/>
            <sz val="10"/>
            <color rgb="FF000000"/>
            <rFont val="Tahoma"/>
            <family val="2"/>
          </rPr>
          <t>Author:</t>
        </r>
        <r>
          <rPr>
            <sz val="10"/>
            <color rgb="FF000000"/>
            <rFont val="Tahoma"/>
            <family val="2"/>
          </rPr>
          <t xml:space="preserve">
https://docs.legis.wisconsin.gov/1911/related/acts/658.pdf</t>
        </r>
      </text>
    </comment>
    <comment ref="T51" authorId="0" shapeId="0" xr:uid="{24E71ED6-5D71-224B-B7BE-A72372AE96FD}">
      <text>
        <r>
          <rPr>
            <b/>
            <sz val="10"/>
            <color rgb="FF000000"/>
            <rFont val="Tahoma"/>
            <family val="2"/>
          </rPr>
          <t>Author:</t>
        </r>
        <r>
          <rPr>
            <sz val="10"/>
            <color rgb="FF000000"/>
            <rFont val="Tahoma"/>
            <family val="2"/>
          </rPr>
          <t xml:space="preserve">
6% + Soldiers bonus surtax 6% + Educational Bonus Surtax 1.2%</t>
        </r>
      </text>
    </comment>
    <comment ref="U51" authorId="0" shapeId="0" xr:uid="{FFC50CB8-D90E-AF40-A79E-030D1F0A0F78}">
      <text>
        <r>
          <rPr>
            <b/>
            <sz val="10"/>
            <color rgb="FF000000"/>
            <rFont val="Tahoma"/>
            <family val="2"/>
          </rPr>
          <t>Author:</t>
        </r>
        <r>
          <rPr>
            <sz val="10"/>
            <color rgb="FF000000"/>
            <rFont val="Tahoma"/>
            <family val="2"/>
          </rPr>
          <t xml:space="preserve">
6%+1.2% Educational Bonus Surtax
</t>
        </r>
      </text>
    </comment>
    <comment ref="W51" authorId="0" shapeId="0" xr:uid="{D366CF48-A821-4A4F-AD71-A02F6F799AA7}">
      <text>
        <r>
          <rPr>
            <b/>
            <sz val="10"/>
            <color rgb="FF000000"/>
            <rFont val="Tahoma"/>
            <family val="2"/>
          </rPr>
          <t>Author:</t>
        </r>
        <r>
          <rPr>
            <sz val="10"/>
            <color rgb="FF000000"/>
            <rFont val="Tahoma"/>
            <family val="2"/>
          </rPr>
          <t xml:space="preserve">
6%+1.2% educational bonus surtax + 1% teachers retirement fund surtax (1/6 regular tax liability)</t>
        </r>
      </text>
    </comment>
    <comment ref="X51" authorId="0" shapeId="0" xr:uid="{A2300F2F-BE16-CA43-B218-3C8B69F43449}">
      <text>
        <r>
          <rPr>
            <b/>
            <sz val="10"/>
            <color rgb="FF000000"/>
            <rFont val="Tahoma"/>
            <family val="2"/>
          </rPr>
          <t>Author:</t>
        </r>
        <r>
          <rPr>
            <sz val="10"/>
            <color rgb="FF000000"/>
            <rFont val="Tahoma"/>
            <family val="2"/>
          </rPr>
          <t xml:space="preserve">
6%+1.2% educational bonus surtax + 1% teachers retirement fund surtax (1/6 regular tax liability)</t>
        </r>
      </text>
    </comment>
    <comment ref="Y51" authorId="0" shapeId="0" xr:uid="{D2DF99A9-288E-9946-AD95-F809DAF2A7DB}">
      <text>
        <r>
          <rPr>
            <b/>
            <sz val="10"/>
            <color rgb="FF000000"/>
            <rFont val="Tahoma"/>
            <family val="2"/>
          </rPr>
          <t>Author:</t>
        </r>
        <r>
          <rPr>
            <sz val="10"/>
            <color rgb="FF000000"/>
            <rFont val="Tahoma"/>
            <family val="2"/>
          </rPr>
          <t xml:space="preserve">
6% + 1% teachers retirement fund surtax(1/6 regular tax liability)</t>
        </r>
      </text>
    </comment>
    <comment ref="Z51" authorId="0" shapeId="0" xr:uid="{343492AA-E030-EA47-A072-C638894F1BE5}">
      <text>
        <r>
          <rPr>
            <b/>
            <sz val="10"/>
            <color rgb="FF000000"/>
            <rFont val="Tahoma"/>
            <family val="2"/>
          </rPr>
          <t>Author:</t>
        </r>
        <r>
          <rPr>
            <sz val="10"/>
            <color rgb="FF000000"/>
            <rFont val="Tahoma"/>
            <family val="2"/>
          </rPr>
          <t xml:space="preserve">
6% + 1% Teachers retirement fund surtax</t>
        </r>
      </text>
    </comment>
    <comment ref="AA51" authorId="0" shapeId="0" xr:uid="{34127A79-036A-E748-B459-02815C9B7452}">
      <text>
        <r>
          <rPr>
            <b/>
            <sz val="10"/>
            <color rgb="FF000000"/>
            <rFont val="Tahoma"/>
            <family val="2"/>
          </rPr>
          <t>Author:</t>
        </r>
        <r>
          <rPr>
            <sz val="10"/>
            <color rgb="FF000000"/>
            <rFont val="Tahoma"/>
            <family val="2"/>
          </rPr>
          <t xml:space="preserve">
6% + 1% Teachers retirement fund surtax</t>
        </r>
      </text>
    </comment>
    <comment ref="AB51" authorId="0" shapeId="0" xr:uid="{9FF375DB-17F3-474A-BFE6-E43C4C536DCB}">
      <text>
        <r>
          <rPr>
            <b/>
            <sz val="10"/>
            <color rgb="FF000000"/>
            <rFont val="Tahoma"/>
            <family val="2"/>
          </rPr>
          <t>Author:</t>
        </r>
        <r>
          <rPr>
            <sz val="10"/>
            <color rgb="FF000000"/>
            <rFont val="Tahoma"/>
            <family val="2"/>
          </rPr>
          <t xml:space="preserve">
6% + 1% Teachers retirement fund surtax</t>
        </r>
      </text>
    </comment>
    <comment ref="AC51" authorId="0" shapeId="0" xr:uid="{88FEA400-1A81-A44B-8DBD-165FA05EC3C7}">
      <text>
        <r>
          <rPr>
            <b/>
            <sz val="10"/>
            <color rgb="FF000000"/>
            <rFont val="Tahoma"/>
            <family val="2"/>
          </rPr>
          <t>Author:</t>
        </r>
        <r>
          <rPr>
            <sz val="10"/>
            <color rgb="FF000000"/>
            <rFont val="Tahoma"/>
            <family val="2"/>
          </rPr>
          <t xml:space="preserve">
6% + 1% Teachers retirement fund surtax</t>
        </r>
      </text>
    </comment>
    <comment ref="AD51" authorId="0" shapeId="0" xr:uid="{7A34A9C3-F1E4-E049-8241-B957C668B205}">
      <text>
        <r>
          <rPr>
            <b/>
            <sz val="10"/>
            <color rgb="FF000000"/>
            <rFont val="Tahoma"/>
            <family val="2"/>
          </rPr>
          <t>Author:</t>
        </r>
        <r>
          <rPr>
            <sz val="10"/>
            <color rgb="FF000000"/>
            <rFont val="Tahoma"/>
            <family val="2"/>
          </rPr>
          <t xml:space="preserve">
6% + 1% Teachers retirement fund surtax</t>
        </r>
      </text>
    </comment>
    <comment ref="AE51" authorId="0" shapeId="0" xr:uid="{922DB160-927A-7441-888C-06F7364CC94C}">
      <text>
        <r>
          <rPr>
            <b/>
            <sz val="10"/>
            <color rgb="FF000000"/>
            <rFont val="Tahoma"/>
            <family val="2"/>
          </rPr>
          <t>Author:</t>
        </r>
        <r>
          <rPr>
            <sz val="10"/>
            <color rgb="FF000000"/>
            <rFont val="Tahoma"/>
            <family val="2"/>
          </rPr>
          <t xml:space="preserve">
6% + 1% Teachers retirement fund surtax</t>
        </r>
      </text>
    </comment>
    <comment ref="AF51" authorId="0" shapeId="0" xr:uid="{85ABACA6-56F7-9C4F-AB01-B256FEF215D6}">
      <text>
        <r>
          <rPr>
            <b/>
            <sz val="10"/>
            <color rgb="FF000000"/>
            <rFont val="Tahoma"/>
            <family val="2"/>
          </rPr>
          <t>Author:</t>
        </r>
        <r>
          <rPr>
            <sz val="10"/>
            <color rgb="FF000000"/>
            <rFont val="Tahoma"/>
            <family val="2"/>
          </rPr>
          <t xml:space="preserve">
6% + 1% Teachers retirement fund surtax</t>
        </r>
      </text>
    </comment>
    <comment ref="AG51" authorId="0" shapeId="0" xr:uid="{67FC4666-275C-294A-AEDF-477ADAA7DE75}">
      <text>
        <r>
          <rPr>
            <b/>
            <sz val="10"/>
            <color rgb="FF000000"/>
            <rFont val="Tahoma"/>
            <family val="2"/>
          </rPr>
          <t>Author:</t>
        </r>
        <r>
          <rPr>
            <sz val="10"/>
            <color rgb="FF000000"/>
            <rFont val="Tahoma"/>
            <family val="2"/>
          </rPr>
          <t xml:space="preserve">
7% + 1.2% Teachers retirement fund surtax (1/6 regular rate) + 4.2% Old Age Mothers Pension and school fund surtax (60% Regular rate)</t>
        </r>
      </text>
    </comment>
    <comment ref="AH51" authorId="0" shapeId="0" xr:uid="{0597ACC4-8285-6B40-9530-65079001CC5C}">
      <text>
        <r>
          <rPr>
            <b/>
            <sz val="10"/>
            <color rgb="FF000000"/>
            <rFont val="Tahoma"/>
            <family val="2"/>
          </rPr>
          <t>Author:</t>
        </r>
        <r>
          <rPr>
            <sz val="10"/>
            <color rgb="FF000000"/>
            <rFont val="Tahoma"/>
            <family val="2"/>
          </rPr>
          <t xml:space="preserve">
7% + 1.2% Teachers retirement fund surtax (1/6 regular rate) + 4.2% Old Age Mothers Pension and school fund surtax (60% Regular rate)</t>
        </r>
      </text>
    </comment>
    <comment ref="AI51" authorId="0" shapeId="0" xr:uid="{0DACC413-EB5A-AA41-96E3-CC3AE987C981}">
      <text>
        <r>
          <rPr>
            <b/>
            <sz val="10"/>
            <color rgb="FF000000"/>
            <rFont val="Tahoma"/>
            <family val="2"/>
          </rPr>
          <t>Author:</t>
        </r>
        <r>
          <rPr>
            <sz val="10"/>
            <color rgb="FF000000"/>
            <rFont val="Tahoma"/>
            <family val="2"/>
          </rPr>
          <t xml:space="preserve">
7% + 1.2% Teachers retirement fund surtax (1/6 regular rate) + 4.2% Old Age Mothers Pension and school fund surtax (60% Regular rate)</t>
        </r>
      </text>
    </comment>
    <comment ref="AJ51" authorId="0" shapeId="0" xr:uid="{BD095368-185A-9640-B148-5EC08F14301B}">
      <text>
        <r>
          <rPr>
            <b/>
            <sz val="10"/>
            <color rgb="FF000000"/>
            <rFont val="Tahoma"/>
            <family val="2"/>
          </rPr>
          <t>Author:</t>
        </r>
        <r>
          <rPr>
            <sz val="10"/>
            <color rgb="FF000000"/>
            <rFont val="Tahoma"/>
            <family val="2"/>
          </rPr>
          <t xml:space="preserve">
7% + 1.2% Teachers retirement fund surtax (1/6 regular rate) + 4.2% Old Age Mothers Pension and school fund surtax (60% Regular rate)</t>
        </r>
      </text>
    </comment>
    <comment ref="AK51" authorId="0" shapeId="0" xr:uid="{0CFE6BC0-66D5-6540-BD80-810F81C3BD2F}">
      <text>
        <r>
          <rPr>
            <b/>
            <sz val="10"/>
            <color rgb="FF000000"/>
            <rFont val="Tahoma"/>
            <family val="2"/>
          </rPr>
          <t>Author:</t>
        </r>
        <r>
          <rPr>
            <sz val="10"/>
            <color rgb="FF000000"/>
            <rFont val="Tahoma"/>
            <family val="2"/>
          </rPr>
          <t xml:space="preserve">
7% + 1.2% Teachers retirement fund surtax (1/6 regular rate) + 4.2% Old Age Mothers Pension and school fund surtax (60% Regular rate)</t>
        </r>
      </text>
    </comment>
    <comment ref="AL51" authorId="0" shapeId="0" xr:uid="{95074ACB-095B-9944-BD68-711747063D12}">
      <text>
        <r>
          <rPr>
            <b/>
            <sz val="10"/>
            <color rgb="FF000000"/>
            <rFont val="Tahoma"/>
            <family val="2"/>
          </rPr>
          <t>Author:</t>
        </r>
        <r>
          <rPr>
            <sz val="10"/>
            <color rgb="FF000000"/>
            <rFont val="Tahoma"/>
            <family val="2"/>
          </rPr>
          <t xml:space="preserve">
</t>
        </r>
        <r>
          <rPr>
            <sz val="10"/>
            <color rgb="FF000000"/>
            <rFont val="Tahoma"/>
            <family val="2"/>
          </rPr>
          <t>7% + 1.2% Teachers retirement fund surtax (1/6 regular rate) + 4.2% Old Age Mothers Pension and school fund surtax (60% Regular rate)</t>
        </r>
      </text>
    </comment>
    <comment ref="AM51" authorId="0" shapeId="0" xr:uid="{741D52C2-0590-C243-8959-E31FA1A796C9}">
      <text>
        <r>
          <rPr>
            <b/>
            <sz val="10"/>
            <color rgb="FF000000"/>
            <rFont val="Tahoma"/>
            <family val="2"/>
          </rPr>
          <t>Author:</t>
        </r>
        <r>
          <rPr>
            <sz val="10"/>
            <color rgb="FF000000"/>
            <rFont val="Tahoma"/>
            <family val="2"/>
          </rPr>
          <t xml:space="preserve">
7% + 1.2% Teachers retirement fund surtax (1/6 regular rate) + 4.2% Old Age Mothers Pension and school fund surtax (60% Regular rate)</t>
        </r>
      </text>
    </comment>
    <comment ref="AN51" authorId="0" shapeId="0" xr:uid="{1C678B4D-A37A-404A-909A-CAC65576CE20}">
      <text>
        <r>
          <rPr>
            <b/>
            <sz val="10"/>
            <color rgb="FF000000"/>
            <rFont val="Tahoma"/>
            <family val="2"/>
          </rPr>
          <t>Author:</t>
        </r>
        <r>
          <rPr>
            <sz val="10"/>
            <color rgb="FF000000"/>
            <rFont val="Tahoma"/>
            <family val="2"/>
          </rPr>
          <t xml:space="preserve">
7% + 1.2% Teachers retirement fund surtax (1/6 regular rate) + 4.2% Old Age Mothers Pension and school fund surtax (60% Regular rate)</t>
        </r>
      </text>
    </comment>
    <comment ref="AO51" authorId="0" shapeId="0" xr:uid="{665615F0-056D-FD4A-98C5-EB403058E973}">
      <text>
        <r>
          <rPr>
            <b/>
            <sz val="10"/>
            <color rgb="FF000000"/>
            <rFont val="Tahoma"/>
            <family val="2"/>
          </rPr>
          <t>Author:</t>
        </r>
        <r>
          <rPr>
            <sz val="10"/>
            <color rgb="FF000000"/>
            <rFont val="Tahoma"/>
            <family val="2"/>
          </rPr>
          <t xml:space="preserve">
7% + 1.2% Teachers retirement fund surtax (1/6 regular rate) + 4.2% Old Age Mothers Pension and school fund surtax (60% Regular rate)</t>
        </r>
      </text>
    </comment>
    <comment ref="AP51" authorId="0" shapeId="0" xr:uid="{13783D87-E9D2-5342-ABD0-034419C5AF10}">
      <text>
        <r>
          <rPr>
            <b/>
            <sz val="10"/>
            <color rgb="FF000000"/>
            <rFont val="Tahoma"/>
            <family val="2"/>
          </rPr>
          <t>Author:</t>
        </r>
        <r>
          <rPr>
            <sz val="10"/>
            <color rgb="FF000000"/>
            <rFont val="Tahoma"/>
            <family val="2"/>
          </rPr>
          <t xml:space="preserve">
7% + 1.2% Teachers retirement fund surtax (1/6 regular rate) + 4.2% Old Age Mothers Pension and school fund surtax (60% Regular rate)</t>
        </r>
      </text>
    </comment>
    <comment ref="AQ51" authorId="0" shapeId="0" xr:uid="{B14467C3-FB7D-CA42-B165-82F56E3F796B}">
      <text>
        <r>
          <rPr>
            <b/>
            <sz val="10"/>
            <color rgb="FF000000"/>
            <rFont val="Tahoma"/>
            <family val="2"/>
          </rPr>
          <t>Author:</t>
        </r>
        <r>
          <rPr>
            <sz val="10"/>
            <color rgb="FF000000"/>
            <rFont val="Tahoma"/>
            <family val="2"/>
          </rPr>
          <t xml:space="preserve">
7% + 1.2% Teachers retirement fund surtax (1/6 regular rate) + 4.2% Old Age Mothers Pension and school fund surtax (60% Regular rate)</t>
        </r>
      </text>
    </comment>
    <comment ref="AR51" authorId="0" shapeId="0" xr:uid="{5964960D-7FE7-B446-AEB4-F724AFBA674B}">
      <text>
        <r>
          <rPr>
            <b/>
            <sz val="10"/>
            <color rgb="FF000000"/>
            <rFont val="Tahoma"/>
            <family val="2"/>
          </rPr>
          <t>Author:</t>
        </r>
        <r>
          <rPr>
            <sz val="10"/>
            <color rgb="FF000000"/>
            <rFont val="Tahoma"/>
            <family val="2"/>
          </rPr>
          <t xml:space="preserve">
7% + 1.2% Teachers retirement fund surtax (1/6 regular rate) + 4.2% Old Age Mothers Pension and school fund surtax (60% Regular rate)</t>
        </r>
      </text>
    </comment>
    <comment ref="AS51" authorId="0" shapeId="0" xr:uid="{BCC5C4C4-866C-3B4D-A1C9-088661E9BA48}">
      <text>
        <r>
          <rPr>
            <b/>
            <sz val="10"/>
            <color rgb="FF000000"/>
            <rFont val="Tahoma"/>
            <family val="2"/>
          </rPr>
          <t>Author:</t>
        </r>
        <r>
          <rPr>
            <sz val="10"/>
            <color rgb="FF000000"/>
            <rFont val="Tahoma"/>
            <family val="2"/>
          </rPr>
          <t xml:space="preserve">
7% + 1.2% Teachers retirement fund surtax (1/6 regular rate) </t>
        </r>
      </text>
    </comment>
    <comment ref="AT51" authorId="0" shapeId="0" xr:uid="{E4E33C03-3556-3F49-AEB4-29D4A6B7BCE3}">
      <text>
        <r>
          <rPr>
            <b/>
            <sz val="10"/>
            <color rgb="FF000000"/>
            <rFont val="Tahoma"/>
            <family val="2"/>
          </rPr>
          <t>Author:</t>
        </r>
        <r>
          <rPr>
            <sz val="10"/>
            <color rgb="FF000000"/>
            <rFont val="Tahoma"/>
            <family val="2"/>
          </rPr>
          <t xml:space="preserve">
7% + 1.2% Teachers retirement fund surtax(1/6 regular rate) </t>
        </r>
      </text>
    </comment>
    <comment ref="AU51" authorId="0" shapeId="0" xr:uid="{0E88D1AD-3879-7F48-927E-C6939E5AF2D7}">
      <text>
        <r>
          <rPr>
            <b/>
            <sz val="10"/>
            <color rgb="FF000000"/>
            <rFont val="Tahoma"/>
            <family val="2"/>
          </rPr>
          <t>Author:</t>
        </r>
        <r>
          <rPr>
            <sz val="10"/>
            <color rgb="FF000000"/>
            <rFont val="Tahoma"/>
            <family val="2"/>
          </rPr>
          <t xml:space="preserve">
7% + 1.2% Teachers retirement fund surtax(1/6 regular rate) </t>
        </r>
      </text>
    </comment>
    <comment ref="AV51" authorId="0" shapeId="0" xr:uid="{77980B8C-6FE2-8E46-B137-825EA473838D}">
      <text>
        <r>
          <rPr>
            <b/>
            <sz val="10"/>
            <color rgb="FF000000"/>
            <rFont val="Tahoma"/>
            <family val="2"/>
          </rPr>
          <t>Author:</t>
        </r>
        <r>
          <rPr>
            <sz val="10"/>
            <color rgb="FF000000"/>
            <rFont val="Tahoma"/>
            <family val="2"/>
          </rPr>
          <t xml:space="preserve">
7% + 1.2% Teachers retirement fund surtax(1/6 regular rate) </t>
        </r>
      </text>
    </comment>
    <comment ref="AW51" authorId="0" shapeId="0" xr:uid="{28776109-8D5F-F644-88D7-8AEC38749665}">
      <text>
        <r>
          <rPr>
            <b/>
            <sz val="10"/>
            <color rgb="FF000000"/>
            <rFont val="Tahoma"/>
            <family val="2"/>
          </rPr>
          <t>Author:</t>
        </r>
        <r>
          <rPr>
            <sz val="10"/>
            <color rgb="FF000000"/>
            <rFont val="Tahoma"/>
            <family val="2"/>
          </rPr>
          <t xml:space="preserve">
7% + 1.2% Teachers retirement fund surtax(1/6 regular rate) </t>
        </r>
      </text>
    </comment>
    <comment ref="AX51" authorId="0" shapeId="0" xr:uid="{58ABDBB8-8B75-AF4F-8ACC-F452B37E4B09}">
      <text>
        <r>
          <rPr>
            <b/>
            <sz val="10"/>
            <color rgb="FF000000"/>
            <rFont val="Tahoma"/>
            <family val="2"/>
          </rPr>
          <t>Author:</t>
        </r>
        <r>
          <rPr>
            <sz val="10"/>
            <color rgb="FF000000"/>
            <rFont val="Tahoma"/>
            <family val="2"/>
          </rPr>
          <t xml:space="preserve">
7% + 1.2% Teachers retirement fund surtax(1/6 regular rate) </t>
        </r>
      </text>
    </comment>
    <comment ref="AY51" authorId="0" shapeId="0" xr:uid="{C0B39C73-84DB-5145-BCCA-B222DE917094}">
      <text>
        <r>
          <rPr>
            <b/>
            <sz val="10"/>
            <color rgb="FF000000"/>
            <rFont val="Tahoma"/>
            <family val="2"/>
          </rPr>
          <t>Author:</t>
        </r>
        <r>
          <rPr>
            <sz val="10"/>
            <color rgb="FF000000"/>
            <rFont val="Tahoma"/>
            <family val="2"/>
          </rPr>
          <t xml:space="preserve">
7% + 1.2% Teachers retirement fund surtax(1/6 regular rate) + 1.5% School construction surtax (25% normal tax)</t>
        </r>
      </text>
    </comment>
    <comment ref="AZ51" authorId="0" shapeId="0" xr:uid="{A95A51D3-A40E-A94E-9766-1BCBF51B1474}">
      <text>
        <r>
          <rPr>
            <b/>
            <sz val="10"/>
            <color rgb="FF000000"/>
            <rFont val="Tahoma"/>
            <family val="2"/>
          </rPr>
          <t>Author:</t>
        </r>
        <r>
          <rPr>
            <sz val="10"/>
            <color rgb="FF000000"/>
            <rFont val="Tahoma"/>
            <family val="2"/>
          </rPr>
          <t xml:space="preserve">
7% + 1.2% Teachers retirement fund surtax(1/6 regular rate) + 1.5% School construction surtax (25% normal tax)</t>
        </r>
      </text>
    </comment>
    <comment ref="BA51" authorId="0" shapeId="0" xr:uid="{08D66351-C2DB-7245-953F-5254EE7450A6}">
      <text>
        <r>
          <rPr>
            <b/>
            <sz val="10"/>
            <color rgb="FF000000"/>
            <rFont val="Tahoma"/>
            <family val="2"/>
          </rPr>
          <t>Author:</t>
        </r>
        <r>
          <rPr>
            <sz val="10"/>
            <color rgb="FF000000"/>
            <rFont val="Tahoma"/>
            <family val="2"/>
          </rPr>
          <t xml:space="preserve">
7% + 1.2% Teachers retirement fund surtax(1/6 regular rate) </t>
        </r>
      </text>
    </comment>
    <comment ref="BB51" authorId="0" shapeId="0" xr:uid="{BF78F529-151C-DC47-904F-9E37EC7A4F85}">
      <text>
        <r>
          <rPr>
            <b/>
            <sz val="10"/>
            <color rgb="FF000000"/>
            <rFont val="Tahoma"/>
            <family val="2"/>
          </rPr>
          <t>Author:</t>
        </r>
        <r>
          <rPr>
            <sz val="10"/>
            <color rgb="FF000000"/>
            <rFont val="Tahoma"/>
            <family val="2"/>
          </rPr>
          <t xml:space="preserve">
7% + 1.2% Teachers retirement fund surtax(1/6 regular rate) </t>
        </r>
      </text>
    </comment>
    <comment ref="BK51" authorId="0" shapeId="0" xr:uid="{FD4FA9DA-4E48-3344-A4F2-9F829A5054B6}">
      <text>
        <r>
          <rPr>
            <b/>
            <sz val="10"/>
            <color rgb="FF000000"/>
            <rFont val="Tahoma"/>
            <family val="2"/>
          </rPr>
          <t>Author:</t>
        </r>
        <r>
          <rPr>
            <sz val="10"/>
            <color rgb="FF000000"/>
            <rFont val="Tahoma"/>
            <family val="2"/>
          </rPr>
          <t xml:space="preserve">
See WI 1961 Chap 620, Sec 32 for surcharge on 1955-61</t>
        </r>
      </text>
    </comment>
    <comment ref="BL51" authorId="0" shapeId="0" xr:uid="{C4818B4C-70DC-4FC7-BF3B-6960396D4DBF}">
      <text>
        <r>
          <rPr>
            <b/>
            <sz val="9"/>
            <color rgb="FF000000"/>
            <rFont val="Tahoma"/>
            <family val="2"/>
          </rPr>
          <t>Author:</t>
        </r>
        <r>
          <rPr>
            <sz val="9"/>
            <color rgb="FF000000"/>
            <rFont val="Tahoma"/>
            <family val="2"/>
          </rPr>
          <t xml:space="preserve">
https://docs.legis.wisconsin.gov/misc/lc/study/2012/symposia_series_on_state_income_tax_reform_information/020_july_25_2012_meeting/july25koskinen</t>
        </r>
      </text>
    </comment>
    <comment ref="BU51" authorId="0" shapeId="0" xr:uid="{6BF778D1-67E8-4691-9CA9-9F67EBF332F0}">
      <text>
        <r>
          <rPr>
            <b/>
            <sz val="9"/>
            <color rgb="FF000000"/>
            <rFont val="Tahoma"/>
            <family val="2"/>
          </rPr>
          <t>Author:</t>
        </r>
        <r>
          <rPr>
            <sz val="9"/>
            <color rgb="FF000000"/>
            <rFont val="Tahoma"/>
            <family val="2"/>
          </rPr>
          <t xml:space="preserve">
https://docs.legis.wisconsin.gov/misc/lc/study/2012/symposia_series_on_state_income_tax_reform_information/020_july_25_2012_meeting/july25koskinen</t>
        </r>
      </text>
    </comment>
    <comment ref="BV51" authorId="0" shapeId="0" xr:uid="{0EB56D14-49DE-4B7B-9C8D-08194DAD56FF}">
      <text>
        <r>
          <rPr>
            <b/>
            <sz val="9"/>
            <color rgb="FF000000"/>
            <rFont val="Tahoma"/>
            <family val="2"/>
          </rPr>
          <t>Author:</t>
        </r>
        <r>
          <rPr>
            <sz val="9"/>
            <color rgb="FF000000"/>
            <rFont val="Tahoma"/>
            <family val="2"/>
          </rPr>
          <t xml:space="preserve">
https://docs.legis.wisconsin.gov/misc/lc/study/2012/symposia_series_on_state_income_tax_reform_information/020_july_25_2012_meeting/july25koskinen</t>
        </r>
      </text>
    </comment>
    <comment ref="CC51" authorId="0" shapeId="0" xr:uid="{7977FD4E-ED2F-444E-85CB-16F2F737C5CC}">
      <text>
        <r>
          <rPr>
            <b/>
            <sz val="9"/>
            <color rgb="FF000000"/>
            <rFont val="Tahoma"/>
            <family val="2"/>
          </rPr>
          <t>ITEP Note:</t>
        </r>
        <r>
          <rPr>
            <sz val="9"/>
            <color rgb="FF000000"/>
            <rFont val="Tahoma"/>
            <family val="2"/>
          </rPr>
          <t xml:space="preserve">
https://docs.legis.wisconsin.gov/misc/lc/study/2012/symposia_series_on_state_income_tax_reform_information/020_july_25_2012_meeting/july25koskinen</t>
        </r>
      </text>
    </comment>
    <comment ref="CJ51" authorId="0" shapeId="0" xr:uid="{63C89F1E-1DB1-4B5F-9627-05E08487785F}">
      <text>
        <r>
          <rPr>
            <b/>
            <sz val="9"/>
            <color rgb="FF000000"/>
            <rFont val="Tahoma"/>
            <family val="2"/>
          </rPr>
          <t>Author:</t>
        </r>
        <r>
          <rPr>
            <sz val="9"/>
            <color rgb="FF000000"/>
            <rFont val="Tahoma"/>
            <family val="2"/>
          </rPr>
          <t xml:space="preserve">
https://docs.legis.wisconsin.gov/misc/lc/study/2012/symposia_series_on_state_income_tax_reform_information/020_july_25_2012_meeting/july25koskinen</t>
        </r>
      </text>
    </comment>
    <comment ref="CK51" authorId="0" shapeId="0" xr:uid="{C77327BA-5B34-44D0-B533-7D328041810A}">
      <text>
        <r>
          <rPr>
            <b/>
            <sz val="9"/>
            <color rgb="FF000000"/>
            <rFont val="Tahoma"/>
            <family val="2"/>
          </rPr>
          <t>Author:</t>
        </r>
        <r>
          <rPr>
            <sz val="9"/>
            <color rgb="FF000000"/>
            <rFont val="Tahoma"/>
            <family val="2"/>
          </rPr>
          <t xml:space="preserve">
https://docs.legis.wisconsin.gov/misc/lc/study/2012/symposia_series_on_state_income_tax_reform_information/020_july_25_2012_meeting/july25koskinen</t>
        </r>
      </text>
    </comment>
    <comment ref="CV51" authorId="0" shapeId="0" xr:uid="{D7BFC9CE-2ECC-4C76-BC47-87E3D7267A3B}">
      <text>
        <r>
          <rPr>
            <b/>
            <sz val="9"/>
            <color rgb="FF000000"/>
            <rFont val="Tahoma"/>
            <family val="2"/>
          </rPr>
          <t>Author:</t>
        </r>
        <r>
          <rPr>
            <sz val="9"/>
            <color rgb="FF000000"/>
            <rFont val="Tahoma"/>
            <family val="2"/>
          </rPr>
          <t xml:space="preserve">
https://docs.legis.wisconsin.gov/misc/lc/study/2012/symposia_series_on_state_income_tax_reform_information/020_july_25_2012_meeting/july25koskinen</t>
        </r>
      </text>
    </comment>
    <comment ref="CX51" authorId="0" shapeId="0" xr:uid="{9F97EF51-2156-45E6-A26C-3288421E4A9B}">
      <text>
        <r>
          <rPr>
            <b/>
            <sz val="9"/>
            <color rgb="FF000000"/>
            <rFont val="Tahoma"/>
            <family val="2"/>
          </rPr>
          <t>Author:</t>
        </r>
        <r>
          <rPr>
            <sz val="9"/>
            <color rgb="FF000000"/>
            <rFont val="Tahoma"/>
            <family val="2"/>
          </rPr>
          <t xml:space="preserve">
https://docs.legis.wisconsin.gov/misc/lc/study/2012/symposia_series_on_state_income_tax_reform_information/020_july_25_2012_meeting/july25koskinen</t>
        </r>
      </text>
    </comment>
    <comment ref="DG51" authorId="0" shapeId="0" xr:uid="{3BCE1AA7-1DED-49C7-8E0D-6283B7F2AC90}">
      <text>
        <r>
          <rPr>
            <b/>
            <sz val="9"/>
            <color rgb="FF000000"/>
            <rFont val="Tahoma"/>
            <family val="2"/>
          </rPr>
          <t>Author:</t>
        </r>
        <r>
          <rPr>
            <sz val="9"/>
            <color rgb="FF000000"/>
            <rFont val="Tahoma"/>
            <family val="2"/>
          </rPr>
          <t xml:space="preserve">
https://docs.legis.wisconsin.gov/misc/lc/study/2012/symposia_series_on_state_income_tax_reform_information/020_july_25_2012_meeting/july25koskinen</t>
        </r>
      </text>
    </comment>
    <comment ref="A54" authorId="0" shapeId="0" xr:uid="{E4F2FEB3-7CAD-46F2-B640-2474927EDDE8}">
      <text>
        <r>
          <rPr>
            <b/>
            <sz val="9"/>
            <color rgb="FF000000"/>
            <rFont val="Tahoma"/>
            <family val="2"/>
          </rPr>
          <t>Author:</t>
        </r>
        <r>
          <rPr>
            <sz val="9"/>
            <color rgb="FF000000"/>
            <rFont val="Tahoma"/>
            <family val="2"/>
          </rPr>
          <t xml:space="preserve">
</t>
        </r>
        <r>
          <rPr>
            <sz val="9"/>
            <color rgb="FF000000"/>
            <rFont val="Tahoma"/>
            <family val="2"/>
          </rPr>
          <t>This matters to state rates because many states used to calculate their income taxes as a percentage of federal liability.</t>
        </r>
      </text>
    </comment>
    <comment ref="A60" authorId="0" shapeId="0" xr:uid="{14DB80D0-B8FA-40A7-BF7F-F51E78E3DAE3}">
      <text>
        <r>
          <rPr>
            <b/>
            <sz val="9"/>
            <color rgb="FF000000"/>
            <rFont val="Tahoma"/>
            <family val="2"/>
          </rPr>
          <t xml:space="preserve">Author:
</t>
        </r>
        <r>
          <rPr>
            <sz val="9"/>
            <color rgb="FF000000"/>
            <rFont val="Tahoma"/>
            <family val="2"/>
          </rPr>
          <t xml:space="preserve">Counting DC as a state
</t>
        </r>
      </text>
    </comment>
    <comment ref="B62" authorId="0" shapeId="0" xr:uid="{323F43F2-6351-4D35-847C-D9A9C6AAB5B9}">
      <text>
        <r>
          <rPr>
            <b/>
            <sz val="9"/>
            <color indexed="81"/>
            <rFont val="Tahoma"/>
            <family val="2"/>
          </rPr>
          <t>Author:</t>
        </r>
        <r>
          <rPr>
            <sz val="9"/>
            <color indexed="81"/>
            <rFont val="Tahoma"/>
            <family val="2"/>
          </rPr>
          <t xml:space="preserve">
N/A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X1" authorId="0" shapeId="0" xr:uid="{B8FBEE44-3B7C-4798-8D05-4306735B2E90}">
      <text>
        <r>
          <rPr>
            <b/>
            <sz val="9"/>
            <color indexed="81"/>
            <rFont val="Tahoma"/>
            <family val="2"/>
          </rPr>
          <t xml:space="preserve">Author:
</t>
        </r>
        <r>
          <rPr>
            <sz val="9"/>
            <color indexed="81"/>
            <rFont val="Tahoma"/>
            <family val="2"/>
          </rPr>
          <t xml:space="preserve">These rates are those in effect as of January 1, 2026. TY2026 tax rate changes enacted during 2026 legislative sessions are not reflected here.
</t>
        </r>
      </text>
    </comment>
    <comment ref="A2" authorId="0" shapeId="0" xr:uid="{BDF642E3-411F-4DAA-8D8D-CE73A4B400D2}">
      <text>
        <r>
          <rPr>
            <b/>
            <sz val="11"/>
            <color rgb="FF000000"/>
            <rFont val="Calibri"/>
            <family val="2"/>
          </rPr>
          <t>Author:</t>
        </r>
        <r>
          <rPr>
            <sz val="11"/>
            <color rgb="FF000000"/>
            <rFont val="Calibri"/>
            <family val="2"/>
          </rPr>
          <t xml:space="preserve">
https://www.revenue.alabama.gov/faqs/what-is-the-corporate-income-tax-rate/
https://alison.legislature.state.al.us/files/pdf/lsa/Fiscal/TaxGuide/2017_Tax_Guide.pdf</t>
        </r>
      </text>
    </comment>
    <comment ref="BE2" authorId="0" shapeId="0" xr:uid="{7EDD62F9-B67F-454C-9745-02D585DAAEB3}">
      <text>
        <r>
          <rPr>
            <b/>
            <sz val="10"/>
            <color rgb="FF000000"/>
            <rFont val="Tahoma"/>
            <family val="2"/>
          </rPr>
          <t>Author:</t>
        </r>
        <r>
          <rPr>
            <sz val="10"/>
            <color rgb="FF000000"/>
            <rFont val="Tahoma"/>
            <family val="2"/>
          </rPr>
          <t xml:space="preserve">
Specialtax for education 1.5%
Alabama 1955 Act 327</t>
        </r>
      </text>
    </comment>
    <comment ref="CY2" authorId="0" shapeId="0" xr:uid="{29FDB31E-7547-4DA3-BDCF-30C822F89E13}">
      <text>
        <r>
          <rPr>
            <b/>
            <sz val="10"/>
            <color indexed="81"/>
            <rFont val="Tahoma"/>
            <family val="2"/>
          </rPr>
          <t>Author:</t>
        </r>
        <r>
          <rPr>
            <sz val="10"/>
            <color indexed="81"/>
            <rFont val="Tahoma"/>
            <family val="2"/>
          </rPr>
          <t xml:space="preserve">
According to the Alabama Department of Revenue, "For tax years beginning January 1, 2001, the tax rate is 6.5%. For tax years prior to 2001, the tax rate was 5%."</t>
        </r>
      </text>
    </comment>
    <comment ref="AY3" authorId="0" shapeId="0" xr:uid="{50BFADAA-6234-E044-AD9D-57534FB3A56A}">
      <text>
        <r>
          <rPr>
            <b/>
            <sz val="9"/>
            <color rgb="FF000000"/>
            <rFont val="Tahoma"/>
            <family val="2"/>
          </rPr>
          <t>Author:</t>
        </r>
        <r>
          <rPr>
            <sz val="9"/>
            <color rgb="FF000000"/>
            <rFont val="Tahoma"/>
            <family val="2"/>
          </rPr>
          <t xml:space="preserve">
</t>
        </r>
        <r>
          <rPr>
            <sz val="9"/>
            <color rgb="FF000000"/>
            <rFont val="Tahoma"/>
            <family val="2"/>
          </rPr>
          <t>10 percent of fed tax liability https://archives2.akleg.gov/PublicImageServer.cgi?lra/1999/99-024m.pdf</t>
        </r>
      </text>
    </comment>
    <comment ref="BI3" authorId="0" shapeId="0" xr:uid="{506B70F7-6393-4A3E-A913-068C3C574B43}">
      <text>
        <r>
          <rPr>
            <b/>
            <sz val="9"/>
            <color indexed="81"/>
            <rFont val="Tahoma"/>
            <family val="2"/>
          </rPr>
          <t>Author:</t>
        </r>
        <r>
          <rPr>
            <sz val="9"/>
            <color indexed="81"/>
            <rFont val="Tahoma"/>
            <family val="2"/>
          </rPr>
          <t xml:space="preserve">
Alaska became the 49th state on January 3, 1959.</t>
        </r>
      </text>
    </comment>
    <comment ref="BN3" authorId="0" shapeId="0" xr:uid="{B20B79B9-9208-3E4E-89A2-A17127A91F35}">
      <text>
        <r>
          <rPr>
            <b/>
            <sz val="8"/>
            <color rgb="FF000000"/>
            <rFont val="Calibri"/>
            <family val="34"/>
          </rPr>
          <t>Author:</t>
        </r>
        <r>
          <rPr>
            <sz val="8"/>
            <color rgb="FF000000"/>
            <rFont val="Calibri"/>
            <family val="34"/>
          </rPr>
          <t xml:space="preserve">
16 p e r c e n t of t h e t o t a l F e d e r a l income t a x</t>
        </r>
        <r>
          <rPr>
            <sz val="2"/>
            <color rgb="FF000000"/>
            <rFont val="Calibri"/>
            <family val="34"/>
          </rPr>
          <t xml:space="preserve">
</t>
        </r>
        <r>
          <rPr>
            <sz val="8"/>
            <color rgb="FF000000"/>
            <rFont val="Calibri"/>
            <family val="34"/>
          </rPr>
          <t>t h a t would be payable f o r t h e same t a x a b l e</t>
        </r>
        <r>
          <rPr>
            <sz val="2"/>
            <color rgb="FF000000"/>
            <rFont val="Calibri"/>
            <family val="34"/>
          </rPr>
          <t xml:space="preserve">
</t>
        </r>
        <r>
          <rPr>
            <sz val="8"/>
            <color rgb="FF000000"/>
            <rFont val="Calibri"/>
            <family val="34"/>
          </rPr>
          <t>y e a r a t t h e F e d e r a l t a x r a t e s i n e f f e c t on</t>
        </r>
        <r>
          <rPr>
            <sz val="2"/>
            <color rgb="FF000000"/>
            <rFont val="Calibri"/>
            <family val="34"/>
          </rPr>
          <t xml:space="preserve">
</t>
        </r>
        <r>
          <rPr>
            <sz val="8"/>
            <color rgb="FF000000"/>
            <rFont val="Calibri"/>
            <family val="34"/>
          </rPr>
          <t>December 31, 1963.</t>
        </r>
        <r>
          <rPr>
            <sz val="2"/>
            <color rgb="FF000000"/>
            <rFont val="Calibri"/>
            <family val="34"/>
          </rPr>
          <t xml:space="preserve">
</t>
        </r>
      </text>
    </comment>
    <comment ref="BY3" authorId="0" shapeId="0" xr:uid="{77109577-0E59-D44C-9DBD-EBAE2BCF5C8C}">
      <text>
        <r>
          <rPr>
            <b/>
            <sz val="10"/>
            <color rgb="FF000000"/>
            <rFont val="Tahoma"/>
            <family val="2"/>
          </rPr>
          <t>Author:</t>
        </r>
        <r>
          <rPr>
            <sz val="10"/>
            <color rgb="FF000000"/>
            <rFont val="Tahoma"/>
            <family val="2"/>
          </rPr>
          <t xml:space="preserve">
switch from fed tax liability to net income and apply a 4% surcharge on income over $50,000</t>
        </r>
      </text>
    </comment>
    <comment ref="A4" authorId="0" shapeId="0" xr:uid="{18CAEBE7-1F18-854F-9895-0C39C058FFE6}">
      <text>
        <r>
          <rPr>
            <b/>
            <sz val="10"/>
            <color rgb="FF000000"/>
            <rFont val="Tahoma"/>
            <family val="2"/>
          </rPr>
          <t>Author:</t>
        </r>
        <r>
          <rPr>
            <sz val="10"/>
            <color rgb="FF000000"/>
            <rFont val="Tahoma"/>
            <family val="2"/>
          </rPr>
          <t xml:space="preserve">
https://azmemory.azlibrary.gov/nodes/view/321776</t>
        </r>
      </text>
    </comment>
    <comment ref="N4" authorId="0" shapeId="0" xr:uid="{F68B4A16-602E-464E-8F72-45846AC092F5}">
      <text>
        <r>
          <rPr>
            <b/>
            <sz val="9"/>
            <color indexed="81"/>
            <rFont val="Tahoma"/>
            <family val="2"/>
          </rPr>
          <t>Author:</t>
        </r>
        <r>
          <rPr>
            <sz val="9"/>
            <color indexed="81"/>
            <rFont val="Tahoma"/>
            <family val="2"/>
          </rPr>
          <t xml:space="preserve">
Arizona became the 48th state on February 14, 1912.</t>
        </r>
      </text>
    </comment>
    <comment ref="CU4" authorId="0" shapeId="0" xr:uid="{E0A3606C-728A-4A4D-92B0-502C29122662}">
      <text>
        <r>
          <rPr>
            <b/>
            <sz val="9"/>
            <color rgb="FF000000"/>
            <rFont val="Tahoma"/>
            <family val="2"/>
          </rPr>
          <t>Author:</t>
        </r>
        <r>
          <rPr>
            <sz val="9"/>
            <color rgb="FF000000"/>
            <rFont val="Tahoma"/>
            <family val="2"/>
          </rPr>
          <t xml:space="preserve">
https://azjlbc.gov/11taxbook/corptax.pdf</t>
        </r>
      </text>
    </comment>
    <comment ref="CV4" authorId="0" shapeId="0" xr:uid="{BBBAC15B-691B-46E2-A753-2E1487EAE9A5}">
      <text>
        <r>
          <rPr>
            <b/>
            <sz val="9"/>
            <color rgb="FF000000"/>
            <rFont val="Tahoma"/>
            <family val="2"/>
          </rPr>
          <t>Author:</t>
        </r>
        <r>
          <rPr>
            <sz val="9"/>
            <color rgb="FF000000"/>
            <rFont val="Tahoma"/>
            <family val="2"/>
          </rPr>
          <t xml:space="preserve">
https://www.azjlbc.gov/jlbcpdfs/96-98supptaxbk.pdf</t>
        </r>
      </text>
    </comment>
    <comment ref="A5" authorId="0" shapeId="0" xr:uid="{8909EBB3-39B6-4A79-B496-66F13FABF386}">
      <text>
        <r>
          <rPr>
            <b/>
            <sz val="11"/>
            <color rgb="FF000000"/>
            <rFont val="Calibri"/>
            <family val="2"/>
          </rPr>
          <t>Author:</t>
        </r>
        <r>
          <rPr>
            <sz val="11"/>
            <color rgb="FF000000"/>
            <rFont val="Calibri"/>
            <family val="2"/>
          </rPr>
          <t xml:space="preserve">
https://arkleg.state.ar.us/Home/FTPDocument?path=%2FAssembly%2FMeeting+Attachments%2F109%2F184%2FExhibit+E-Arkansas+Corp+Income+Tax+1-8-18.pdf
 https://arkleg.state.ar.us/Home/FTPDocument?path=%2FBLR+Publications%2FFiscal+Service+Division%5CA.++Tax+Information+-+Annual+Revenue+Reports+++AND++Tax+Handbook-Summary+of+Taxes%5CTAX+HANDBOOK+-+Summary+of+Taxes%2F2010+Tax+Handbook.pdf</t>
        </r>
      </text>
    </comment>
    <comment ref="AE5" authorId="0" shapeId="0" xr:uid="{53996AF0-9FA2-AF44-BD80-D26DCE62FFED}">
      <text>
        <r>
          <rPr>
            <b/>
            <sz val="10"/>
            <color rgb="FF000000"/>
            <rFont val="Tahoma"/>
            <family val="2"/>
          </rPr>
          <t>Author:</t>
        </r>
        <r>
          <rPr>
            <sz val="10"/>
            <color rgb="FF000000"/>
            <rFont val="Tahoma"/>
            <family val="2"/>
          </rPr>
          <t xml:space="preserve">
Act 118 in 1929 Acts of Arkansas</t>
        </r>
      </text>
    </comment>
    <comment ref="DA5" authorId="0" shapeId="0" xr:uid="{0F55E784-BE5D-41B8-9E66-0B232A77952C}">
      <text>
        <r>
          <rPr>
            <b/>
            <sz val="9"/>
            <color indexed="81"/>
            <rFont val="Tahoma"/>
            <family val="2"/>
          </rPr>
          <t>Author:</t>
        </r>
        <r>
          <rPr>
            <sz val="9"/>
            <color indexed="81"/>
            <rFont val="Tahoma"/>
            <family val="2"/>
          </rPr>
          <t xml:space="preserve">
Temporary surcharge</t>
        </r>
      </text>
    </comment>
    <comment ref="DU5" authorId="0" shapeId="0" xr:uid="{0A1D094D-9E33-4131-8278-D5A366E2C180}">
      <text>
        <r>
          <rPr>
            <b/>
            <sz val="11"/>
            <color rgb="FF000000"/>
            <rFont val="Calibri"/>
            <family val="2"/>
          </rPr>
          <t>Author:</t>
        </r>
        <r>
          <rPr>
            <sz val="11"/>
            <color rgb="FF000000"/>
            <rFont val="Calibri"/>
            <family val="2"/>
          </rPr>
          <t xml:space="preserve">
( Sec. 26-51-205(a)(4), A.C.A.)
</t>
        </r>
      </text>
    </comment>
    <comment ref="A6" authorId="0" shapeId="0" xr:uid="{BF4B09D0-4DA4-462D-8AB4-0DD3111339B6}">
      <text>
        <r>
          <rPr>
            <b/>
            <sz val="11"/>
            <color theme="1"/>
            <rFont val="Calibri"/>
            <family val="2"/>
            <scheme val="minor"/>
          </rPr>
          <t>Author:</t>
        </r>
        <r>
          <rPr>
            <sz val="11"/>
            <color theme="1"/>
            <rFont val="Calibri"/>
            <family val="2"/>
            <scheme val="minor"/>
          </rPr>
          <t xml:space="preserve">
Source for most numbers: https://lao.ca.gov/1999/tax_expenditure_299/tep_299_incometax_overview.html#:~:text=Table_title:%20Bank%20and%20Corporation%20Tax%20Table_content:%20header:,%7C%20:%209.60%20%7C%20:%20200%20%7C
PDF version from the Legislative Analyst's Office: https://lao.ca.gov/reports/1999/californias_tax_expenditure_program_part_2.pdf</t>
        </r>
      </text>
    </comment>
    <comment ref="BW6" authorId="0" shapeId="0" xr:uid="{6BBF18F2-D08E-49CF-89E7-3EA72970D398}">
      <text>
        <r>
          <rPr>
            <b/>
            <sz val="9"/>
            <color rgb="FF000000"/>
            <rFont val="Tahoma"/>
            <family val="2"/>
          </rPr>
          <t>Author:</t>
        </r>
        <r>
          <rPr>
            <sz val="9"/>
            <color rgb="FF000000"/>
            <rFont val="Tahoma"/>
            <family val="2"/>
          </rPr>
          <t xml:space="preserve">
</t>
        </r>
        <r>
          <rPr>
            <sz val="9"/>
            <color rgb="FF000000"/>
            <rFont val="Tahoma"/>
            <family val="2"/>
          </rPr>
          <t>7.6% before. Now 9% for tax years ending after 6/30/73.</t>
        </r>
      </text>
    </comment>
    <comment ref="A7" authorId="0" shapeId="0" xr:uid="{3307F476-801F-4E5C-9CF6-37D7C2B44F41}">
      <text>
        <r>
          <rPr>
            <b/>
            <sz val="10"/>
            <color rgb="FF000000"/>
            <rFont val="Tahoma"/>
            <family val="2"/>
          </rPr>
          <t>Author:</t>
        </r>
        <r>
          <rPr>
            <sz val="10"/>
            <color rgb="FF000000"/>
            <rFont val="Tahoma"/>
            <family val="2"/>
          </rPr>
          <t xml:space="preserve">
https://public.tableau.com/app/profile/lcsdatavis/viz/CorporateTaxRateHistory/CorpTaxD-staff/corporate-income-tax%C2%A0</t>
        </r>
      </text>
    </comment>
    <comment ref="A8" authorId="0" shapeId="0" xr:uid="{93336346-04E4-3F46-BAE4-2997AF0C64F9}">
      <text>
        <r>
          <rPr>
            <b/>
            <sz val="10"/>
            <color rgb="FF000000"/>
            <rFont val="Tahoma"/>
            <family val="2"/>
          </rPr>
          <t>Author:</t>
        </r>
        <r>
          <rPr>
            <sz val="10"/>
            <color rgb="FF000000"/>
            <rFont val="Tahoma"/>
            <family val="2"/>
          </rPr>
          <t xml:space="preserve">
https://www.cga.ct.gov/2021/pub/chap_208.htm#sec_12-214
surcharge history:
https://www.cga.ct.gov/2025/rpt/pdf/2025-R-0068.pdf</t>
        </r>
      </text>
    </comment>
    <comment ref="Q8" authorId="0" shapeId="0" xr:uid="{56AD5640-7AF3-594A-B000-A8213ABA6813}">
      <text>
        <r>
          <rPr>
            <b/>
            <sz val="10"/>
            <color rgb="FF000000"/>
            <rFont val="Calibri"/>
            <family val="2"/>
            <scheme val="minor"/>
          </rPr>
          <t>Author:</t>
        </r>
        <r>
          <rPr>
            <sz val="10"/>
            <color rgb="FF000000"/>
            <rFont val="Calibri"/>
            <family val="2"/>
            <scheme val="minor"/>
          </rPr>
          <t xml:space="preserve">
See part IV, Miscellaneous corporations </t>
        </r>
        <r>
          <rPr>
            <u/>
            <sz val="10"/>
            <color rgb="FF000000"/>
            <rFont val="Calibri"/>
            <family val="2"/>
            <scheme val="minor"/>
          </rPr>
          <t>https://cslib.contentdm.oclc.org/digital/collection/p128501coll3/id/85406</t>
        </r>
        <r>
          <rPr>
            <sz val="10"/>
            <color rgb="FF000000"/>
            <rFont val="Calibri"/>
            <family val="2"/>
            <scheme val="minor"/>
          </rPr>
          <t xml:space="preserve">
</t>
        </r>
      </text>
    </comment>
    <comment ref="CM8" authorId="0" shapeId="0" xr:uid="{80CFF878-B8E4-AE46-ADC0-2E42A774AA0B}">
      <text>
        <r>
          <rPr>
            <b/>
            <sz val="10"/>
            <color rgb="FF000000"/>
            <rFont val="Tahoma"/>
            <family val="2"/>
          </rPr>
          <t>Author:</t>
        </r>
        <r>
          <rPr>
            <sz val="10"/>
            <color rgb="FF000000"/>
            <rFont val="Tahoma"/>
            <family val="2"/>
          </rPr>
          <t xml:space="preserve">
20% surcharge</t>
        </r>
      </text>
    </comment>
    <comment ref="CN8" authorId="0" shapeId="0" xr:uid="{1D7E2DB1-BD74-4827-AC9A-3E4DBAC9FA1B}">
      <text>
        <r>
          <rPr>
            <b/>
            <sz val="10"/>
            <color rgb="FF000000"/>
            <rFont val="Tahoma"/>
            <family val="2"/>
          </rPr>
          <t>Author:</t>
        </r>
        <r>
          <rPr>
            <sz val="10"/>
            <color rgb="FF000000"/>
            <rFont val="Tahoma"/>
            <family val="2"/>
          </rPr>
          <t xml:space="preserve">
20% surcharge</t>
        </r>
      </text>
    </comment>
    <comment ref="CO8" authorId="0" shapeId="0" xr:uid="{D975FB63-0040-4AED-AD3D-BBD837736076}">
      <text>
        <r>
          <rPr>
            <b/>
            <sz val="10"/>
            <color rgb="FF000000"/>
            <rFont val="Tahoma"/>
            <family val="2"/>
          </rPr>
          <t>Author:</t>
        </r>
        <r>
          <rPr>
            <sz val="10"/>
            <color rgb="FF000000"/>
            <rFont val="Tahoma"/>
            <family val="2"/>
          </rPr>
          <t xml:space="preserve">
20% surcharge</t>
        </r>
      </text>
    </comment>
    <comment ref="CP8" authorId="0" shapeId="0" xr:uid="{392F478B-3AEA-4C48-91F4-55A22DAADA04}">
      <text>
        <r>
          <rPr>
            <b/>
            <sz val="10"/>
            <color rgb="FF000000"/>
            <rFont val="Tahoma"/>
            <family val="2"/>
          </rPr>
          <t>Author:</t>
        </r>
        <r>
          <rPr>
            <sz val="10"/>
            <color rgb="FF000000"/>
            <rFont val="Tahoma"/>
            <family val="2"/>
          </rPr>
          <t xml:space="preserve">
10% surcharge</t>
        </r>
      </text>
    </comment>
    <comment ref="CQ8" authorId="0" shapeId="0" xr:uid="{C3F2ED0C-FEDF-459B-83FC-8175AE2271D5}">
      <text>
        <r>
          <rPr>
            <b/>
            <sz val="9"/>
            <color indexed="81"/>
            <rFont val="Tahoma"/>
            <family val="2"/>
          </rPr>
          <t>Author:</t>
        </r>
        <r>
          <rPr>
            <sz val="9"/>
            <color indexed="81"/>
            <rFont val="Tahoma"/>
            <family val="2"/>
          </rPr>
          <t xml:space="preserve">
no surcharge</t>
        </r>
      </text>
    </comment>
    <comment ref="CR8" authorId="0" shapeId="0" xr:uid="{11AF2FC0-7D4C-4896-A44C-846A21B64C16}">
      <text>
        <r>
          <rPr>
            <b/>
            <sz val="9"/>
            <color indexed="81"/>
            <rFont val="Tahoma"/>
            <family val="2"/>
          </rPr>
          <t>Author:</t>
        </r>
        <r>
          <rPr>
            <sz val="9"/>
            <color indexed="81"/>
            <rFont val="Tahoma"/>
            <family val="2"/>
          </rPr>
          <t xml:space="preserve">
no surcharge</t>
        </r>
      </text>
    </comment>
    <comment ref="CS8" authorId="0" shapeId="0" xr:uid="{53C5D62E-D268-4B76-91F1-B6524EC07F78}">
      <text>
        <r>
          <rPr>
            <b/>
            <sz val="9"/>
            <color indexed="81"/>
            <rFont val="Tahoma"/>
            <family val="2"/>
          </rPr>
          <t xml:space="preserve">Author:
</t>
        </r>
        <r>
          <rPr>
            <sz val="9"/>
            <color indexed="81"/>
            <rFont val="Tahoma"/>
            <family val="2"/>
          </rPr>
          <t>Rate cut. No surcharge.</t>
        </r>
      </text>
    </comment>
    <comment ref="CT8" authorId="0" shapeId="0" xr:uid="{9754B750-F99C-4B3F-BE1F-F07F113A3CAC}">
      <text>
        <r>
          <rPr>
            <b/>
            <sz val="9"/>
            <color indexed="81"/>
            <rFont val="Tahoma"/>
            <family val="2"/>
          </rPr>
          <t xml:space="preserve">Author:
</t>
        </r>
        <r>
          <rPr>
            <sz val="9"/>
            <color indexed="81"/>
            <rFont val="Tahoma"/>
            <family val="2"/>
          </rPr>
          <t>Rate cut. No surcharge.</t>
        </r>
      </text>
    </comment>
    <comment ref="CU8" authorId="0" shapeId="0" xr:uid="{2C878067-9B1F-4955-A393-F4DF2C9FE8EC}">
      <text>
        <r>
          <rPr>
            <b/>
            <sz val="9"/>
            <color indexed="81"/>
            <rFont val="Tahoma"/>
            <family val="2"/>
          </rPr>
          <t xml:space="preserve">Author:
</t>
        </r>
        <r>
          <rPr>
            <sz val="9"/>
            <color indexed="81"/>
            <rFont val="Tahoma"/>
            <family val="2"/>
          </rPr>
          <t>Rate cut. No surcharge.</t>
        </r>
      </text>
    </comment>
    <comment ref="CV8" authorId="0" shapeId="0" xr:uid="{34EE445B-10C2-49FF-99D3-BC5D7D85BD99}">
      <text>
        <r>
          <rPr>
            <b/>
            <sz val="9"/>
            <color indexed="81"/>
            <rFont val="Tahoma"/>
            <family val="2"/>
          </rPr>
          <t xml:space="preserve">Author:
</t>
        </r>
        <r>
          <rPr>
            <sz val="9"/>
            <color indexed="81"/>
            <rFont val="Tahoma"/>
            <family val="2"/>
          </rPr>
          <t>Rate cut. No surcharge.</t>
        </r>
      </text>
    </comment>
    <comment ref="CW8" authorId="0" shapeId="0" xr:uid="{FED2D028-A6CE-44AC-A140-CC4F9C7049B3}">
      <text>
        <r>
          <rPr>
            <b/>
            <sz val="9"/>
            <color indexed="81"/>
            <rFont val="Tahoma"/>
            <family val="2"/>
          </rPr>
          <t xml:space="preserve">Author:
</t>
        </r>
        <r>
          <rPr>
            <sz val="9"/>
            <color indexed="81"/>
            <rFont val="Tahoma"/>
            <family val="2"/>
          </rPr>
          <t>Rate cut. No surcharge.</t>
        </r>
      </text>
    </comment>
    <comment ref="CX8" authorId="0" shapeId="0" xr:uid="{1B2FDE53-7064-46E3-B722-24E2350BF014}">
      <text>
        <r>
          <rPr>
            <b/>
            <sz val="9"/>
            <color indexed="81"/>
            <rFont val="Tahoma"/>
            <family val="2"/>
          </rPr>
          <t xml:space="preserve">Author:
</t>
        </r>
        <r>
          <rPr>
            <sz val="9"/>
            <color indexed="81"/>
            <rFont val="Tahoma"/>
            <family val="2"/>
          </rPr>
          <t>Rate cut. No surcharge.</t>
        </r>
      </text>
    </comment>
    <comment ref="CY8" authorId="0" shapeId="0" xr:uid="{FC4BBBA0-5CA9-4743-8BB3-2F8A3FBB0443}">
      <text>
        <r>
          <rPr>
            <b/>
            <sz val="9"/>
            <color indexed="81"/>
            <rFont val="Tahoma"/>
            <family val="2"/>
          </rPr>
          <t>Author:</t>
        </r>
        <r>
          <rPr>
            <sz val="9"/>
            <color indexed="81"/>
            <rFont val="Tahoma"/>
            <family val="2"/>
          </rPr>
          <t xml:space="preserve">
no surcharge</t>
        </r>
      </text>
    </comment>
    <comment ref="CZ8" authorId="0" shapeId="0" xr:uid="{72BC5F85-DED9-4E97-9351-CF94102652D5}">
      <text>
        <r>
          <rPr>
            <b/>
            <sz val="9"/>
            <color indexed="81"/>
            <rFont val="Tahoma"/>
            <family val="2"/>
          </rPr>
          <t>Author:</t>
        </r>
        <r>
          <rPr>
            <sz val="9"/>
            <color indexed="81"/>
            <rFont val="Tahoma"/>
            <family val="2"/>
          </rPr>
          <t xml:space="preserve">
no surcharge</t>
        </r>
      </text>
    </comment>
    <comment ref="DA8" authorId="0" shapeId="0" xr:uid="{69FCA265-4188-4D46-99F6-70C2C215C43B}">
      <text>
        <r>
          <rPr>
            <b/>
            <sz val="9"/>
            <color indexed="81"/>
            <rFont val="Tahoma"/>
            <family val="2"/>
          </rPr>
          <t>Author:</t>
        </r>
        <r>
          <rPr>
            <sz val="9"/>
            <color indexed="81"/>
            <rFont val="Tahoma"/>
            <family val="2"/>
          </rPr>
          <t xml:space="preserve">
20% surcharge</t>
        </r>
      </text>
    </comment>
    <comment ref="DB8" authorId="0" shapeId="0" xr:uid="{80FCB2E0-86FF-4F9C-9A2C-2E512D534980}">
      <text>
        <r>
          <rPr>
            <b/>
            <sz val="9"/>
            <color indexed="81"/>
            <rFont val="Tahoma"/>
            <family val="2"/>
          </rPr>
          <t>Author:</t>
        </r>
        <r>
          <rPr>
            <sz val="9"/>
            <color indexed="81"/>
            <rFont val="Tahoma"/>
            <family val="2"/>
          </rPr>
          <t xml:space="preserve">
25% surcharge</t>
        </r>
      </text>
    </comment>
    <comment ref="DC8" authorId="0" shapeId="0" xr:uid="{7C1AAA32-A6F8-CE47-A29A-CB34D76D8836}">
      <text>
        <r>
          <rPr>
            <b/>
            <sz val="10"/>
            <color rgb="FF000000"/>
            <rFont val="Tahoma"/>
            <family val="2"/>
          </rPr>
          <t>Author:</t>
        </r>
        <r>
          <rPr>
            <sz val="10"/>
            <color rgb="FF000000"/>
            <rFont val="Tahoma"/>
            <family val="2"/>
          </rPr>
          <t xml:space="preserve">
no surcharge</t>
        </r>
      </text>
    </comment>
    <comment ref="DD8" authorId="0" shapeId="0" xr:uid="{11D63EBE-6D80-914C-83CB-79F05C333082}">
      <text>
        <r>
          <rPr>
            <b/>
            <sz val="10"/>
            <color rgb="FF000000"/>
            <rFont val="Tahoma"/>
            <family val="2"/>
          </rPr>
          <t>Author:</t>
        </r>
        <r>
          <rPr>
            <sz val="10"/>
            <color rgb="FF000000"/>
            <rFont val="Tahoma"/>
            <family val="2"/>
          </rPr>
          <t xml:space="preserve">
20% surcharge</t>
        </r>
      </text>
    </comment>
    <comment ref="DE8" authorId="0" shapeId="0" xr:uid="{6F31488A-37F1-49C8-A01C-8AEA791CCAD7}">
      <text>
        <r>
          <rPr>
            <b/>
            <sz val="10"/>
            <color rgb="FF000000"/>
            <rFont val="Tahoma"/>
            <family val="2"/>
          </rPr>
          <t>Author:</t>
        </r>
        <r>
          <rPr>
            <sz val="10"/>
            <color rgb="FF000000"/>
            <rFont val="Tahoma"/>
            <family val="2"/>
          </rPr>
          <t xml:space="preserve">
no surcharge</t>
        </r>
      </text>
    </comment>
    <comment ref="DF8" authorId="0" shapeId="0" xr:uid="{D3DF4B00-B0F0-451F-B057-7D2E129603ED}">
      <text>
        <r>
          <rPr>
            <b/>
            <sz val="10"/>
            <color rgb="FF000000"/>
            <rFont val="Tahoma"/>
            <family val="2"/>
          </rPr>
          <t>Author:</t>
        </r>
        <r>
          <rPr>
            <sz val="10"/>
            <color rgb="FF000000"/>
            <rFont val="Tahoma"/>
            <family val="2"/>
          </rPr>
          <t xml:space="preserve">
no surcharge</t>
        </r>
      </text>
    </comment>
    <comment ref="DG8" authorId="0" shapeId="0" xr:uid="{2BEE25D6-26EB-CB43-BAF0-430205ABE0F7}">
      <text>
        <r>
          <rPr>
            <b/>
            <sz val="10"/>
            <color rgb="FF000000"/>
            <rFont val="Tahoma"/>
            <family val="2"/>
          </rPr>
          <t>Author:</t>
        </r>
        <r>
          <rPr>
            <sz val="10"/>
            <color rgb="FF000000"/>
            <rFont val="Tahoma"/>
            <family val="2"/>
          </rPr>
          <t xml:space="preserve">
10% surcharge</t>
        </r>
      </text>
    </comment>
    <comment ref="DH8" authorId="0" shapeId="0" xr:uid="{FC56A20C-99E7-4CC9-9F4B-E701C78889BF}">
      <text>
        <r>
          <rPr>
            <b/>
            <sz val="10"/>
            <color rgb="FF000000"/>
            <rFont val="Tahoma"/>
            <family val="2"/>
          </rPr>
          <t>Author:</t>
        </r>
        <r>
          <rPr>
            <sz val="10"/>
            <color rgb="FF000000"/>
            <rFont val="Tahoma"/>
            <family val="2"/>
          </rPr>
          <t xml:space="preserve">
10% surcharge</t>
        </r>
      </text>
    </comment>
    <comment ref="DI8" authorId="0" shapeId="0" xr:uid="{0BC713B1-108F-4BFF-A197-AAEB5720DAD4}">
      <text>
        <r>
          <rPr>
            <b/>
            <sz val="10"/>
            <color rgb="FF000000"/>
            <rFont val="Tahoma"/>
            <family val="2"/>
          </rPr>
          <t>Author:</t>
        </r>
        <r>
          <rPr>
            <sz val="10"/>
            <color rgb="FF000000"/>
            <rFont val="Tahoma"/>
            <family val="2"/>
          </rPr>
          <t xml:space="preserve">
10% surcharge</t>
        </r>
      </text>
    </comment>
    <comment ref="DJ8" authorId="0" shapeId="0" xr:uid="{49C2246C-B2CE-A440-89BA-9B38698205EA}">
      <text>
        <r>
          <rPr>
            <b/>
            <sz val="10"/>
            <color rgb="FF000000"/>
            <rFont val="Tahoma"/>
            <family val="2"/>
          </rPr>
          <t>Author:</t>
        </r>
        <r>
          <rPr>
            <sz val="10"/>
            <color rgb="FF000000"/>
            <rFont val="Tahoma"/>
            <family val="2"/>
          </rPr>
          <t xml:space="preserve">
20% surcharge</t>
        </r>
      </text>
    </comment>
    <comment ref="DK8" authorId="0" shapeId="0" xr:uid="{3B4C10D6-4F68-42A7-A214-6060970C95B9}">
      <text>
        <r>
          <rPr>
            <b/>
            <sz val="10"/>
            <color rgb="FF000000"/>
            <rFont val="Tahoma"/>
            <family val="2"/>
          </rPr>
          <t>Author:</t>
        </r>
        <r>
          <rPr>
            <sz val="10"/>
            <color rgb="FF000000"/>
            <rFont val="Tahoma"/>
            <family val="2"/>
          </rPr>
          <t xml:space="preserve">
20% surcharge</t>
        </r>
      </text>
    </comment>
    <comment ref="DL8" authorId="0" shapeId="0" xr:uid="{298CCA26-C791-4DA1-8044-3B4E5F12ACF7}">
      <text>
        <r>
          <rPr>
            <b/>
            <sz val="10"/>
            <color rgb="FF000000"/>
            <rFont val="Tahoma"/>
            <family val="2"/>
          </rPr>
          <t>Author:</t>
        </r>
        <r>
          <rPr>
            <sz val="10"/>
            <color rgb="FF000000"/>
            <rFont val="Tahoma"/>
            <family val="2"/>
          </rPr>
          <t xml:space="preserve">
20% surcharge</t>
        </r>
      </text>
    </comment>
    <comment ref="DM8" authorId="0" shapeId="0" xr:uid="{D926B8EE-4F3B-4F83-92FF-A8E5BFEB52A9}">
      <text>
        <r>
          <rPr>
            <b/>
            <sz val="10"/>
            <color rgb="FF000000"/>
            <rFont val="Tahoma"/>
            <family val="2"/>
          </rPr>
          <t>Author:</t>
        </r>
        <r>
          <rPr>
            <sz val="10"/>
            <color rgb="FF000000"/>
            <rFont val="Tahoma"/>
            <family val="2"/>
          </rPr>
          <t xml:space="preserve">
20% surcharge</t>
        </r>
      </text>
    </comment>
    <comment ref="DN8" authorId="0" shapeId="0" xr:uid="{3FFDC304-2F8B-476F-9A6C-87CEE71ABA10}">
      <text>
        <r>
          <rPr>
            <b/>
            <sz val="10"/>
            <color rgb="FF000000"/>
            <rFont val="Tahoma"/>
            <family val="2"/>
          </rPr>
          <t>Author:</t>
        </r>
        <r>
          <rPr>
            <sz val="10"/>
            <color rgb="FF000000"/>
            <rFont val="Tahoma"/>
            <family val="2"/>
          </rPr>
          <t xml:space="preserve">
20% surcharge</t>
        </r>
      </text>
    </comment>
    <comment ref="DO8" authorId="0" shapeId="0" xr:uid="{9AA30285-4298-4563-A56F-138047EAA346}">
      <text>
        <r>
          <rPr>
            <b/>
            <sz val="10"/>
            <color rgb="FF000000"/>
            <rFont val="Tahoma"/>
            <family val="2"/>
          </rPr>
          <t>Author:</t>
        </r>
        <r>
          <rPr>
            <sz val="10"/>
            <color rgb="FF000000"/>
            <rFont val="Tahoma"/>
            <family val="2"/>
          </rPr>
          <t xml:space="preserve">
20% surcharge</t>
        </r>
      </text>
    </comment>
    <comment ref="DP8" authorId="0" shapeId="0" xr:uid="{2C40CA09-56BA-491B-8F2A-3A0F50EEF182}">
      <text>
        <r>
          <rPr>
            <b/>
            <sz val="10"/>
            <color rgb="FF000000"/>
            <rFont val="Tahoma"/>
            <family val="2"/>
          </rPr>
          <t>Author:</t>
        </r>
        <r>
          <rPr>
            <sz val="10"/>
            <color rgb="FF000000"/>
            <rFont val="Tahoma"/>
            <family val="2"/>
          </rPr>
          <t xml:space="preserve">
7.5% + 10% surcharge</t>
        </r>
      </text>
    </comment>
    <comment ref="DQ8" authorId="0" shapeId="0" xr:uid="{AB6AB719-6122-482E-84EA-F5772B39BD58}">
      <text>
        <r>
          <rPr>
            <b/>
            <sz val="10"/>
            <color rgb="FF000000"/>
            <rFont val="Tahoma"/>
            <family val="2"/>
          </rPr>
          <t>Author:</t>
        </r>
        <r>
          <rPr>
            <sz val="10"/>
            <color rgb="FF000000"/>
            <rFont val="Tahoma"/>
            <family val="2"/>
          </rPr>
          <t xml:space="preserve">
7.5% + 10% surcharge</t>
        </r>
      </text>
    </comment>
    <comment ref="DR8" authorId="0" shapeId="0" xr:uid="{ED16BF2D-36A6-4986-8DF0-44E6B5727CF8}">
      <text>
        <r>
          <rPr>
            <b/>
            <sz val="10"/>
            <color rgb="FF000000"/>
            <rFont val="Tahoma"/>
            <family val="2"/>
          </rPr>
          <t>Author:</t>
        </r>
        <r>
          <rPr>
            <sz val="10"/>
            <color rgb="FF000000"/>
            <rFont val="Tahoma"/>
            <family val="2"/>
          </rPr>
          <t xml:space="preserve">
7.5% + 10% surcharge</t>
        </r>
      </text>
    </comment>
    <comment ref="DS8" authorId="0" shapeId="0" xr:uid="{937C0439-0647-4058-8CEB-32CDA35AEB32}">
      <text>
        <r>
          <rPr>
            <b/>
            <sz val="10"/>
            <color rgb="FF000000"/>
            <rFont val="Tahoma"/>
            <family val="2"/>
          </rPr>
          <t>Author:</t>
        </r>
        <r>
          <rPr>
            <sz val="10"/>
            <color rgb="FF000000"/>
            <rFont val="Tahoma"/>
            <family val="2"/>
          </rPr>
          <t xml:space="preserve">
7.5% + 10% surcharge</t>
        </r>
      </text>
    </comment>
    <comment ref="DT8" authorId="0" shapeId="0" xr:uid="{4EA7DBA5-5606-42B0-9FB3-DAB4F7B5D6DA}">
      <text>
        <r>
          <rPr>
            <b/>
            <sz val="10"/>
            <color rgb="FF000000"/>
            <rFont val="Tahoma"/>
            <family val="2"/>
          </rPr>
          <t>Author:</t>
        </r>
        <r>
          <rPr>
            <sz val="10"/>
            <color rgb="FF000000"/>
            <rFont val="Tahoma"/>
            <family val="2"/>
          </rPr>
          <t xml:space="preserve">
7.5% + 10% surcharge</t>
        </r>
      </text>
    </comment>
    <comment ref="DU8" authorId="0" shapeId="0" xr:uid="{03119058-69C0-4912-891C-252896BF4638}">
      <text>
        <r>
          <rPr>
            <b/>
            <sz val="10"/>
            <color rgb="FF000000"/>
            <rFont val="Tahoma"/>
            <family val="2"/>
          </rPr>
          <t>Author:</t>
        </r>
        <r>
          <rPr>
            <sz val="10"/>
            <color rgb="FF000000"/>
            <rFont val="Tahoma"/>
            <family val="2"/>
          </rPr>
          <t xml:space="preserve">
7.5% + 10% surcharge</t>
        </r>
      </text>
    </comment>
    <comment ref="DV8" authorId="0" shapeId="0" xr:uid="{9B08836E-E55E-4A04-8AA0-AE791FD5EEAD}">
      <text>
        <r>
          <rPr>
            <b/>
            <sz val="10"/>
            <color rgb="FF000000"/>
            <rFont val="Tahoma"/>
            <family val="2"/>
          </rPr>
          <t>Author:</t>
        </r>
        <r>
          <rPr>
            <sz val="10"/>
            <color rgb="FF000000"/>
            <rFont val="Tahoma"/>
            <family val="2"/>
          </rPr>
          <t xml:space="preserve">
7.5% + 10% surcharge</t>
        </r>
      </text>
    </comment>
    <comment ref="DW8" authorId="0" shapeId="0" xr:uid="{A3C55441-587E-431D-A166-55D6F60D92AE}">
      <text>
        <r>
          <rPr>
            <b/>
            <sz val="10"/>
            <color rgb="FF000000"/>
            <rFont val="Tahoma"/>
            <family val="2"/>
          </rPr>
          <t>Author:</t>
        </r>
        <r>
          <rPr>
            <sz val="10"/>
            <color rgb="FF000000"/>
            <rFont val="Tahoma"/>
            <family val="2"/>
          </rPr>
          <t xml:space="preserve">
7.5% + 10% surcharge</t>
        </r>
      </text>
    </comment>
    <comment ref="DX8" authorId="0" shapeId="0" xr:uid="{796F5927-8F21-45BF-9EC6-A2226F1ABAB0}">
      <text>
        <r>
          <rPr>
            <b/>
            <sz val="10"/>
            <color rgb="FF000000"/>
            <rFont val="Tahoma"/>
            <family val="2"/>
          </rPr>
          <t>Author:</t>
        </r>
        <r>
          <rPr>
            <sz val="10"/>
            <color rgb="FF000000"/>
            <rFont val="Tahoma"/>
            <family val="2"/>
          </rPr>
          <t xml:space="preserve">
7.5% + 10% surcharge
From CT DRS:
Surtax Extended: Under current law, the 10% surtax was set to expire with income years beginning on or after January 1, 2025. As a result of this legislation, the 10% surtax has been extended three additional years. More specifically, the surtax will remain in effect for the income year beginning on and after January 1, 2026 through and including the income year beginning on and after January 1, 2028.The legislation is effective upon passage</t>
        </r>
      </text>
    </comment>
    <comment ref="A9" authorId="0" shapeId="0" xr:uid="{EF45EAA8-1552-574A-9C7D-E9DC2DEC83DA}">
      <text>
        <r>
          <rPr>
            <b/>
            <sz val="10"/>
            <color rgb="FF000000"/>
            <rFont val="Tahoma"/>
            <family val="2"/>
          </rPr>
          <t xml:space="preserve">Author:
</t>
        </r>
        <r>
          <rPr>
            <sz val="10"/>
            <color rgb="FF000000"/>
            <rFont val="Tahoma"/>
            <family val="2"/>
          </rPr>
          <t>https://financefiles.delaware.gov/docs/corp_income_tax.pdf</t>
        </r>
      </text>
    </comment>
    <comment ref="BG9" authorId="0" shapeId="0" xr:uid="{BCF9699A-6491-4646-9B01-633AB867AEF1}">
      <text>
        <r>
          <rPr>
            <b/>
            <sz val="10"/>
            <color rgb="FF000000"/>
            <rFont val="Tahoma"/>
            <family val="2"/>
          </rPr>
          <t>Author:</t>
        </r>
        <r>
          <rPr>
            <sz val="10"/>
            <color rgb="FF000000"/>
            <rFont val="Tahoma"/>
            <family val="2"/>
          </rPr>
          <t xml:space="preserve">
https://legis.delaware.gov/SessionLaws/Chapter?id=31262</t>
        </r>
      </text>
    </comment>
    <comment ref="BU9" authorId="0" shapeId="0" xr:uid="{66257AAB-A568-844D-A905-0721284AE979}">
      <text>
        <r>
          <rPr>
            <b/>
            <sz val="10"/>
            <color rgb="FF000000"/>
            <rFont val="Tahoma"/>
            <family val="2"/>
          </rPr>
          <t>Author:</t>
        </r>
        <r>
          <rPr>
            <sz val="10"/>
            <color rgb="FF000000"/>
            <rFont val="Tahoma"/>
            <family val="2"/>
          </rPr>
          <t xml:space="preserve">
effective 8/1/71 additiional 20% surcharge to 6% rate</t>
        </r>
      </text>
    </comment>
    <comment ref="BY9" authorId="0" shapeId="0" xr:uid="{C9227D9D-E60B-9644-9194-99572C55A0D7}">
      <text>
        <r>
          <rPr>
            <b/>
            <sz val="10"/>
            <color rgb="FF000000"/>
            <rFont val="Tahoma"/>
            <family val="2"/>
          </rPr>
          <t>Author:</t>
        </r>
        <r>
          <rPr>
            <sz val="10"/>
            <color rgb="FF000000"/>
            <rFont val="Tahoma"/>
            <family val="2"/>
          </rPr>
          <t xml:space="preserve">
Gross reciepts tax goes into effect</t>
        </r>
      </text>
    </comment>
    <comment ref="A10" authorId="0" shapeId="0" xr:uid="{7D53C6A7-5781-A44C-A5C0-054DF10DF0AF}">
      <text>
        <r>
          <rPr>
            <b/>
            <sz val="10"/>
            <color rgb="FF000000"/>
            <rFont val="Tahoma"/>
            <family val="2"/>
          </rPr>
          <t>Author:</t>
        </r>
        <r>
          <rPr>
            <sz val="10"/>
            <color rgb="FF000000"/>
            <rFont val="Tahoma"/>
            <family val="2"/>
          </rPr>
          <t xml:space="preserve">
https://code.dccouncil.gov/us/dc/council/code/sections/47-1807.02#:~:text=(3B)%20A%20surtax%20at%20the,corporation%2C%20whether%20domestic%20or%20foreign.&amp;text=(8)%20For%20taxable%20years%20beginning,provided%20in%20%C2%A7%2047%2D2507.</t>
        </r>
      </text>
    </comment>
    <comment ref="BX10" authorId="0" shapeId="0" xr:uid="{EA1CC822-9302-4AF0-A00B-1C2A440AA465}">
      <text>
        <r>
          <rPr>
            <b/>
            <sz val="9"/>
            <color rgb="FF000000"/>
            <rFont val="Tahoma"/>
            <family val="2"/>
          </rPr>
          <t>Author:</t>
        </r>
        <r>
          <rPr>
            <sz val="9"/>
            <color rgb="FF000000"/>
            <rFont val="Tahoma"/>
            <family val="2"/>
          </rPr>
          <t xml:space="preserve">
</t>
        </r>
        <r>
          <rPr>
            <sz val="9"/>
            <color rgb="FF000000"/>
            <rFont val="Tahoma"/>
            <family val="2"/>
          </rPr>
          <t>8% for tax years beginning after 12/31/73.</t>
        </r>
      </text>
    </comment>
    <comment ref="BZ10" authorId="0" shapeId="0" xr:uid="{14D8865E-78DE-AF4E-996C-81301CD20147}">
      <text>
        <r>
          <rPr>
            <b/>
            <sz val="10"/>
            <color rgb="FF000000"/>
            <rFont val="Tahoma"/>
            <family val="2"/>
          </rPr>
          <t>Author:</t>
        </r>
        <r>
          <rPr>
            <sz val="10"/>
            <color rgb="FF000000"/>
            <rFont val="Tahoma"/>
            <family val="2"/>
          </rPr>
          <t xml:space="preserve">
10% surtax</t>
        </r>
      </text>
    </comment>
    <comment ref="CA10" authorId="0" shapeId="0" xr:uid="{B276D0B2-35F2-0B43-9EC0-CEFC26F3F23A}">
      <text>
        <r>
          <rPr>
            <b/>
            <sz val="10"/>
            <color rgb="FF000000"/>
            <rFont val="Tahoma"/>
            <family val="2"/>
          </rPr>
          <t>Author:</t>
        </r>
        <r>
          <rPr>
            <sz val="10"/>
            <color rgb="FF000000"/>
            <rFont val="Tahoma"/>
            <family val="2"/>
          </rPr>
          <t xml:space="preserve">
10% surtax</t>
        </r>
      </text>
    </comment>
    <comment ref="CQ10" authorId="0" shapeId="0" xr:uid="{9C90FAD5-58D4-9841-8FBB-567F5DE5E462}">
      <text>
        <r>
          <rPr>
            <b/>
            <sz val="9"/>
            <color rgb="FF000000"/>
            <rFont val="Tahoma"/>
            <family val="2"/>
          </rPr>
          <t>Author:</t>
        </r>
        <r>
          <rPr>
            <sz val="9"/>
            <color rgb="FF000000"/>
            <rFont val="Tahoma"/>
            <family val="2"/>
          </rPr>
          <t xml:space="preserve">
A 2.5% surtax is imposed on taxes due for tax periods beginning after September 30, 1992.</t>
        </r>
      </text>
    </comment>
    <comment ref="CR10" authorId="0" shapeId="0" xr:uid="{8CAF170B-4BA4-4615-9408-E8CBF584405D}">
      <text>
        <r>
          <rPr>
            <b/>
            <sz val="9"/>
            <color rgb="FF000000"/>
            <rFont val="Tahoma"/>
            <family val="2"/>
          </rPr>
          <t>Author:</t>
        </r>
        <r>
          <rPr>
            <sz val="9"/>
            <color rgb="FF000000"/>
            <rFont val="Tahoma"/>
            <family val="2"/>
          </rPr>
          <t xml:space="preserve">
A 2.5% surtax is imposed on taxes due for tax periods beginning after September 30, 1992.</t>
        </r>
      </text>
    </comment>
    <comment ref="CS10" authorId="0" shapeId="0" xr:uid="{27347782-BF48-C24E-B442-2B19E9241265}">
      <text>
        <r>
          <rPr>
            <b/>
            <sz val="10"/>
            <color rgb="FF000000"/>
            <rFont val="Tahoma"/>
            <family val="2"/>
          </rPr>
          <t>Author:</t>
        </r>
        <r>
          <rPr>
            <sz val="10"/>
            <color rgb="FF000000"/>
            <rFont val="Tahoma"/>
            <family val="2"/>
          </rPr>
          <t xml:space="preserve">
Reduction in base rate in effect for tax years beginning after September 30, 1994. Now a 9.5% base rate + 2.5% surtax on tax owed + additional 2.5% surtax on tax owed.</t>
        </r>
      </text>
    </comment>
    <comment ref="CT10" authorId="0" shapeId="0" xr:uid="{3FFB7472-04DD-CA48-A901-A8A2E4BCB341}">
      <text>
        <r>
          <rPr>
            <b/>
            <sz val="10"/>
            <color rgb="FF000000"/>
            <rFont val="Tahoma"/>
            <family val="2"/>
          </rPr>
          <t>Author:</t>
        </r>
        <r>
          <rPr>
            <sz val="10"/>
            <color rgb="FF000000"/>
            <rFont val="Tahoma"/>
            <family val="2"/>
          </rPr>
          <t xml:space="preserve">
9.5% + 2.5% surtax on tax owed + additional 2.5% surtax on tax owed</t>
        </r>
      </text>
    </comment>
    <comment ref="CU10" authorId="0" shapeId="0" xr:uid="{51B2EEDE-F4B1-496F-A51F-832DE844F709}">
      <text>
        <r>
          <rPr>
            <b/>
            <sz val="10"/>
            <color rgb="FF000000"/>
            <rFont val="Tahoma"/>
            <family val="2"/>
          </rPr>
          <t>Author:</t>
        </r>
        <r>
          <rPr>
            <sz val="10"/>
            <color rgb="FF000000"/>
            <rFont val="Tahoma"/>
            <family val="2"/>
          </rPr>
          <t xml:space="preserve">
9.5% + 2.5% surtax on tax owed + additional 2.5% surtax on tax owed</t>
        </r>
      </text>
    </comment>
    <comment ref="CV10" authorId="0" shapeId="0" xr:uid="{953B3134-9F3C-5B4B-8CBD-1CA399D338F9}">
      <text>
        <r>
          <rPr>
            <b/>
            <sz val="10"/>
            <color rgb="FF000000"/>
            <rFont val="Tahoma"/>
            <family val="2"/>
          </rPr>
          <t>Author:</t>
        </r>
        <r>
          <rPr>
            <sz val="10"/>
            <color rgb="FF000000"/>
            <rFont val="Tahoma"/>
            <family val="2"/>
          </rPr>
          <t xml:space="preserve">
9.5% + 2.5% surtax on tax owed + additional 2.5% surtax on tax owed</t>
        </r>
      </text>
    </comment>
    <comment ref="CW10" authorId="0" shapeId="0" xr:uid="{79EAE832-DE01-0D49-9AE6-7002C4BB68D0}">
      <text>
        <r>
          <rPr>
            <b/>
            <sz val="10"/>
            <color rgb="FF000000"/>
            <rFont val="Tahoma"/>
            <family val="2"/>
          </rPr>
          <t>Author:</t>
        </r>
        <r>
          <rPr>
            <sz val="10"/>
            <color rgb="FF000000"/>
            <rFont val="Tahoma"/>
            <family val="2"/>
          </rPr>
          <t xml:space="preserve">
9.5% + 2.5% surtax on tax owed + additional 2.5% surtax on tax owed</t>
        </r>
      </text>
    </comment>
    <comment ref="CX10" authorId="0" shapeId="0" xr:uid="{15068186-5221-564F-8053-C6CD9799C8B2}">
      <text>
        <r>
          <rPr>
            <b/>
            <sz val="10"/>
            <color rgb="FF000000"/>
            <rFont val="Tahoma"/>
            <family val="2"/>
          </rPr>
          <t>Author:</t>
        </r>
        <r>
          <rPr>
            <sz val="10"/>
            <color rgb="FF000000"/>
            <rFont val="Tahoma"/>
            <family val="2"/>
          </rPr>
          <t xml:space="preserve">
9.5% + 2.5% surtax on tax owed + additional 2.5% surtax on tax owed</t>
        </r>
      </text>
    </comment>
    <comment ref="CY10" authorId="0" shapeId="0" xr:uid="{4D09C47B-FEEC-3B45-9ADF-6105ECA52722}">
      <text>
        <r>
          <rPr>
            <b/>
            <sz val="10"/>
            <color rgb="FF000000"/>
            <rFont val="Tahoma"/>
            <family val="2"/>
          </rPr>
          <t>Author:</t>
        </r>
        <r>
          <rPr>
            <sz val="10"/>
            <color rgb="FF000000"/>
            <rFont val="Tahoma"/>
            <family val="2"/>
          </rPr>
          <t xml:space="preserve">
9.5% + 2.5% surtax on tax owed + additional 2.5% surtax on tax owed</t>
        </r>
      </text>
    </comment>
    <comment ref="CZ10" authorId="0" shapeId="0" xr:uid="{68648D89-8634-DE4E-8A3E-3BAACB588E9E}">
      <text>
        <r>
          <rPr>
            <b/>
            <sz val="10"/>
            <color rgb="FF000000"/>
            <rFont val="Tahoma"/>
            <family val="2"/>
          </rPr>
          <t>Author:</t>
        </r>
        <r>
          <rPr>
            <sz val="10"/>
            <color rgb="FF000000"/>
            <rFont val="Tahoma"/>
            <family val="2"/>
          </rPr>
          <t xml:space="preserve">
9.5% + 2.5% surtax on tax owed + additional 2.5% surtax on tax owed</t>
        </r>
      </text>
    </comment>
    <comment ref="DA10" authorId="0" shapeId="0" xr:uid="{062059D3-7E41-472C-83E7-A257EB99A6A0}">
      <text>
        <r>
          <rPr>
            <b/>
            <sz val="10"/>
            <color rgb="FF000000"/>
            <rFont val="Tahoma"/>
            <family val="2"/>
          </rPr>
          <t>Author:</t>
        </r>
        <r>
          <rPr>
            <sz val="10"/>
            <color rgb="FF000000"/>
            <rFont val="Tahoma"/>
            <family val="2"/>
          </rPr>
          <t xml:space="preserve">
9.5% + 2.5% surtax on tax owed + additional 2.5% surtax on tax owed</t>
        </r>
      </text>
    </comment>
    <comment ref="DB10" authorId="0" shapeId="0" xr:uid="{D694AED1-B1E5-467F-BE91-EAE8BDF88865}">
      <text>
        <r>
          <rPr>
            <b/>
            <sz val="10"/>
            <color rgb="FF000000"/>
            <rFont val="Tahoma"/>
            <family val="2"/>
          </rPr>
          <t>Author:</t>
        </r>
        <r>
          <rPr>
            <sz val="10"/>
            <color rgb="FF000000"/>
            <rFont val="Tahoma"/>
            <family val="2"/>
          </rPr>
          <t xml:space="preserve">
9.5% + 2.5% surtax on tax owed + additional 2.5% surtax on tax owed</t>
        </r>
      </text>
    </comment>
    <comment ref="DC10" authorId="0" shapeId="0" xr:uid="{70363E7C-B24A-422C-B9F5-1BB5226924F4}">
      <text>
        <r>
          <rPr>
            <b/>
            <sz val="9"/>
            <color indexed="81"/>
            <rFont val="Tahoma"/>
            <family val="2"/>
          </rPr>
          <t>Author:</t>
        </r>
        <r>
          <rPr>
            <sz val="9"/>
            <color indexed="81"/>
            <rFont val="Tahoma"/>
            <family val="2"/>
          </rPr>
          <t xml:space="preserve">
DC Tax Facts: The franchise tax rate is 9.975 percent of taxable income, 9.5
percent rate plus surtax equal to 5 percent of the base rate.</t>
        </r>
      </text>
    </comment>
    <comment ref="DD10" authorId="0" shapeId="0" xr:uid="{7E94307A-4259-4F02-8916-69B9B030421D}">
      <text>
        <r>
          <rPr>
            <b/>
            <sz val="9"/>
            <color indexed="81"/>
            <rFont val="Tahoma"/>
            <family val="2"/>
          </rPr>
          <t>Author:</t>
        </r>
        <r>
          <rPr>
            <sz val="9"/>
            <color indexed="81"/>
            <rFont val="Tahoma"/>
            <family val="2"/>
          </rPr>
          <t xml:space="preserve">
DC Tax Facts: The franchise tax rate is 9.975 percent of taxable income, 9.5
percent rate plus surtax equal to 5 percent of the base rate.</t>
        </r>
      </text>
    </comment>
    <comment ref="DE10" authorId="0" shapeId="0" xr:uid="{8E337CD3-4B9A-4C74-8B9A-B3CFCF10010E}">
      <text>
        <r>
          <rPr>
            <b/>
            <sz val="9"/>
            <color indexed="81"/>
            <rFont val="Tahoma"/>
            <family val="2"/>
          </rPr>
          <t>Author:</t>
        </r>
        <r>
          <rPr>
            <sz val="9"/>
            <color indexed="81"/>
            <rFont val="Tahoma"/>
            <family val="2"/>
          </rPr>
          <t xml:space="preserve">
DC Tax Facts: The franchise tax rate is 9.975 percent of taxable income, 9.5
percent rate plus surtax equal to 5 percent of the base rate.</t>
        </r>
      </text>
    </comment>
    <comment ref="DF10" authorId="0" shapeId="0" xr:uid="{03B048E3-42D9-4A45-B0B9-CC28AF3119CF}">
      <text>
        <r>
          <rPr>
            <b/>
            <sz val="9"/>
            <color indexed="81"/>
            <rFont val="Tahoma"/>
            <family val="2"/>
          </rPr>
          <t>Author:</t>
        </r>
        <r>
          <rPr>
            <sz val="9"/>
            <color indexed="81"/>
            <rFont val="Tahoma"/>
            <family val="2"/>
          </rPr>
          <t xml:space="preserve">
DC Tax Facts: The franchise tax rate is 9.975 percent of taxable income, 9.5
percent rate plus surtax equal to 5 percent of the base rate.</t>
        </r>
      </text>
    </comment>
    <comment ref="DG10" authorId="0" shapeId="0" xr:uid="{4E46188F-D33C-4E15-9B0D-5DE4D25A124F}">
      <text>
        <r>
          <rPr>
            <b/>
            <sz val="9"/>
            <color indexed="81"/>
            <rFont val="Tahoma"/>
            <family val="2"/>
          </rPr>
          <t>Author:</t>
        </r>
        <r>
          <rPr>
            <sz val="9"/>
            <color indexed="81"/>
            <rFont val="Tahoma"/>
            <family val="2"/>
          </rPr>
          <t xml:space="preserve">
DC Tax Facts: The franchise tax rate is 9.975 percent of taxable income, 9.5
percent rate plus surtax equal to 5 percent of the base rate.</t>
        </r>
      </text>
    </comment>
    <comment ref="DH10" authorId="0" shapeId="0" xr:uid="{FECBEB3B-44E7-41D7-A3DD-23FE84B3B744}">
      <text>
        <r>
          <rPr>
            <b/>
            <sz val="9"/>
            <color indexed="81"/>
            <rFont val="Tahoma"/>
            <family val="2"/>
          </rPr>
          <t>Author:</t>
        </r>
        <r>
          <rPr>
            <sz val="9"/>
            <color indexed="81"/>
            <rFont val="Tahoma"/>
            <family val="2"/>
          </rPr>
          <t xml:space="preserve">
DC Tax Facts: The franchise tax rate is 9.975 percent of taxable income, 9.5
percent rate plus surtax equal to 5 percent of the base rate.</t>
        </r>
      </text>
    </comment>
    <comment ref="DI10" authorId="0" shapeId="0" xr:uid="{86023635-5A76-4570-A389-959F9BE8320A}">
      <text>
        <r>
          <rPr>
            <b/>
            <sz val="9"/>
            <color indexed="81"/>
            <rFont val="Tahoma"/>
            <family val="2"/>
          </rPr>
          <t>Author:</t>
        </r>
        <r>
          <rPr>
            <sz val="9"/>
            <color indexed="81"/>
            <rFont val="Tahoma"/>
            <family val="2"/>
          </rPr>
          <t xml:space="preserve">
DC Tax Facts: The franchise tax rate is 9.975 percent of taxable income, 9.5
percent rate plus surtax equal to 5 percent of the base rate.</t>
        </r>
      </text>
    </comment>
    <comment ref="DJ10" authorId="0" shapeId="0" xr:uid="{2906800D-3F0A-4193-980B-8AE964E60576}">
      <text>
        <r>
          <rPr>
            <b/>
            <sz val="9"/>
            <color indexed="81"/>
            <rFont val="Tahoma"/>
            <family val="2"/>
          </rPr>
          <t>Author:</t>
        </r>
        <r>
          <rPr>
            <sz val="9"/>
            <color indexed="81"/>
            <rFont val="Tahoma"/>
            <family val="2"/>
          </rPr>
          <t xml:space="preserve">
DC Tax Facts: The franchise tax rate is 9.975 percent of taxable income, a rate of 9.5 percent plus a surtax equal to 5 percent of the base rate</t>
        </r>
      </text>
    </comment>
    <comment ref="DK10" authorId="0" shapeId="0" xr:uid="{B191C088-53E3-4B9E-83B3-B5C46B1020C3}">
      <text>
        <r>
          <rPr>
            <b/>
            <sz val="9"/>
            <color indexed="81"/>
            <rFont val="Tahoma"/>
            <family val="2"/>
          </rPr>
          <t>Author:</t>
        </r>
        <r>
          <rPr>
            <sz val="9"/>
            <color indexed="81"/>
            <rFont val="Tahoma"/>
            <family val="2"/>
          </rPr>
          <t xml:space="preserve">
DC Tax Facts: The franchise tax rate is 9.975 percent of taxable income, a rate of 9.5 percent plus a surtax equal to 5 percent of the base rate</t>
        </r>
      </text>
    </comment>
    <comment ref="DL10" authorId="0" shapeId="0" xr:uid="{FABA9470-4355-4317-AFF5-AA8795B2E3D7}">
      <text>
        <r>
          <rPr>
            <b/>
            <sz val="9"/>
            <color indexed="81"/>
            <rFont val="Tahoma"/>
            <family val="2"/>
          </rPr>
          <t>Author:</t>
        </r>
        <r>
          <rPr>
            <sz val="9"/>
            <color indexed="81"/>
            <rFont val="Tahoma"/>
            <family val="2"/>
          </rPr>
          <t xml:space="preserve">
DC Tax Facts: The franchise tax rate is 9.975 percent of taxable income, a rate of 9.5 percent plus a surtax equal to 5 percent of the base rate</t>
        </r>
      </text>
    </comment>
    <comment ref="BU11" authorId="0" shapeId="0" xr:uid="{8C436B73-B51B-4914-99E1-F710AFC37AA6}">
      <text>
        <r>
          <rPr>
            <sz val="9"/>
            <color rgb="FF000000"/>
            <rFont val="Tahoma"/>
            <family val="2"/>
          </rPr>
          <t xml:space="preserve">Author:
</t>
        </r>
        <r>
          <rPr>
            <sz val="9"/>
            <color rgb="FF000000"/>
            <rFont val="Tahoma"/>
            <family val="2"/>
          </rPr>
          <t>adopted 1971</t>
        </r>
      </text>
    </comment>
    <comment ref="A12" authorId="0" shapeId="0" xr:uid="{48E25893-F9E5-4F24-97C2-24AA29AB91FB}">
      <text>
        <r>
          <rPr>
            <b/>
            <sz val="11"/>
            <color rgb="FF000000"/>
            <rFont val="Calibri"/>
            <family val="2"/>
          </rPr>
          <t>Author:</t>
        </r>
        <r>
          <rPr>
            <sz val="11"/>
            <color rgb="FF000000"/>
            <rFont val="Calibri"/>
            <family val="2"/>
          </rPr>
          <t xml:space="preserve">
https://frc.gsu.edu/tax-handbook-income-taxes/
</t>
        </r>
      </text>
    </comment>
    <comment ref="DV12" authorId="0" shapeId="0" xr:uid="{A4C98532-535C-074C-84B8-AB458916C0F4}">
      <text>
        <r>
          <rPr>
            <b/>
            <sz val="9"/>
            <color rgb="FF000000"/>
            <rFont val="Tahoma"/>
            <family val="2"/>
          </rPr>
          <t>Author:</t>
        </r>
        <r>
          <rPr>
            <sz val="9"/>
            <color rgb="FF000000"/>
            <rFont val="Tahoma"/>
            <family val="2"/>
          </rPr>
          <t xml:space="preserve">
</t>
        </r>
        <r>
          <rPr>
            <sz val="9"/>
            <color rgb="FF000000"/>
            <rFont val="Tahoma"/>
            <family val="2"/>
          </rPr>
          <t>An acceleration in the newly signed legislation reduces the state income tax rate to 5.39% as of Jan. 1, 2024, a decrease from the previously scheduled 5.49%</t>
        </r>
      </text>
    </comment>
    <comment ref="DW12" authorId="0" shapeId="0" xr:uid="{6139DD89-9B23-3C4F-A165-687E8F1434A5}">
      <text>
        <r>
          <rPr>
            <b/>
            <sz val="9"/>
            <color rgb="FF000000"/>
            <rFont val="Tahoma"/>
            <family val="2"/>
          </rPr>
          <t>Author:</t>
        </r>
        <r>
          <rPr>
            <sz val="9"/>
            <color rgb="FF000000"/>
            <rFont val="Tahoma"/>
            <family val="2"/>
          </rPr>
          <t xml:space="preserve">
</t>
        </r>
        <r>
          <rPr>
            <sz val="9"/>
            <color rgb="FF000000"/>
            <rFont val="Tahoma"/>
            <family val="2"/>
          </rPr>
          <t>Enacted in 2025, retroactive to Jan 1, 2025.</t>
        </r>
      </text>
    </comment>
    <comment ref="BI13" authorId="0" shapeId="0" xr:uid="{BCD0FBBE-C3FB-45FC-AC08-21BE89DEA61D}">
      <text>
        <r>
          <rPr>
            <b/>
            <sz val="9"/>
            <color indexed="81"/>
            <rFont val="Tahoma"/>
            <family val="2"/>
          </rPr>
          <t>Author:</t>
        </r>
        <r>
          <rPr>
            <sz val="9"/>
            <color indexed="81"/>
            <rFont val="Tahoma"/>
            <family val="2"/>
          </rPr>
          <t xml:space="preserve">
Hawaii became the 50th state on August 21, 1959</t>
        </r>
      </text>
    </comment>
    <comment ref="A14" authorId="0" shapeId="0" xr:uid="{33FC1DE6-53C3-4BC5-ABC6-55D187F66197}">
      <text>
        <r>
          <rPr>
            <b/>
            <sz val="11"/>
            <color rgb="FF000000"/>
            <rFont val="Calibri"/>
            <family val="2"/>
          </rPr>
          <t>Author:</t>
        </r>
        <r>
          <rPr>
            <sz val="11"/>
            <color rgb="FF000000"/>
            <rFont val="Calibri"/>
            <family val="2"/>
          </rPr>
          <t xml:space="preserve">
Source for 1972 to 1999: https://legislature.idaho.gov/wp-content/uploads/budget/publications/Fiscal-Facts/1999/Fiscal%20Facts.pdf</t>
        </r>
      </text>
    </comment>
    <comment ref="BM14" authorId="0" shapeId="0" xr:uid="{E5808CC9-168D-42EE-A48B-F1673A8854CA}">
      <text>
        <r>
          <rPr>
            <b/>
            <sz val="11"/>
            <color theme="1"/>
            <rFont val="Calibri"/>
            <family val="2"/>
            <scheme val="minor"/>
          </rPr>
          <t>Author:</t>
        </r>
        <r>
          <rPr>
            <sz val="11"/>
            <color theme="1"/>
            <rFont val="Calibri"/>
            <family val="2"/>
            <scheme val="minor"/>
          </rPr>
          <t xml:space="preserve">
1st ext session of 1961 C425</t>
        </r>
      </text>
    </comment>
    <comment ref="CE14" authorId="0" shapeId="0" xr:uid="{FAB60CCD-D751-9241-8022-51584B43BEDC}">
      <text>
        <r>
          <rPr>
            <b/>
            <sz val="10"/>
            <color rgb="FF000000"/>
            <rFont val="Tahoma"/>
            <family val="2"/>
          </rPr>
          <t>Author:</t>
        </r>
        <r>
          <rPr>
            <sz val="10"/>
            <color rgb="FF000000"/>
            <rFont val="Tahoma"/>
            <family val="2"/>
          </rPr>
          <t xml:space="preserve">
Addtional 0.2% franchise tax for these years, 1981 and 1982. It isnt includeded here because the franchise tax was capped at liability of $250,000.</t>
        </r>
      </text>
    </comment>
    <comment ref="CF14" authorId="0" shapeId="0" xr:uid="{4A284C01-DB02-4142-845E-681F8870D707}">
      <text>
        <r>
          <rPr>
            <b/>
            <sz val="10"/>
            <color rgb="FF000000"/>
            <rFont val="Tahoma"/>
            <family val="2"/>
          </rPr>
          <t>Author:</t>
        </r>
        <r>
          <rPr>
            <sz val="10"/>
            <color rgb="FF000000"/>
            <rFont val="Tahoma"/>
            <family val="2"/>
          </rPr>
          <t xml:space="preserve">
Addtional 0.2% franchise tax for these years, 1981 and 1982. It isnt includeded here because the franchise tax was capped at liability of $250,000.</t>
        </r>
      </text>
    </comment>
    <comment ref="A15" authorId="0" shapeId="0" xr:uid="{F857E054-FB55-4722-863E-91BD146DDEBE}">
      <text>
        <r>
          <rPr>
            <b/>
            <sz val="10"/>
            <color rgb="FF000000"/>
            <rFont val="Tahoma"/>
            <family val="2"/>
          </rPr>
          <t>Author:</t>
        </r>
        <r>
          <rPr>
            <sz val="10"/>
            <color rgb="FF000000"/>
            <rFont val="Tahoma"/>
            <family val="2"/>
          </rPr>
          <t xml:space="preserve">
https://cgfa.ilga.gov/Upload/IL_Corp_Income_Tax.pdf
Illinois tax handbook for legislators, 1990</t>
        </r>
        <r>
          <rPr>
            <b/>
            <sz val="10"/>
            <color rgb="FF000000"/>
            <rFont val="Calibri"/>
            <family val="2"/>
          </rPr>
          <t xml:space="preserve">
</t>
        </r>
      </text>
    </comment>
    <comment ref="A16" authorId="0" shapeId="0" xr:uid="{B2980F97-A8E7-4ECA-95A9-76E0DEF152FC}">
      <text>
        <r>
          <rPr>
            <b/>
            <sz val="11"/>
            <color rgb="FF000000"/>
            <rFont val="Calibri"/>
            <family val="2"/>
          </rPr>
          <t>Author:</t>
        </r>
        <r>
          <rPr>
            <sz val="11"/>
            <color rgb="FF000000"/>
            <rFont val="Calibri"/>
            <family val="2"/>
          </rPr>
          <t xml:space="preserve">
</t>
        </r>
        <r>
          <rPr>
            <sz val="11"/>
            <color rgb="FF000000"/>
            <rFont val="Calibri"/>
            <family val="2"/>
          </rPr>
          <t>https://www.in.gov/dor/resources/tax-rates-and-reports/rates-fees-and-penalties/corporate-sales-tax-history/</t>
        </r>
      </text>
    </comment>
    <comment ref="CE16" authorId="0" shapeId="0" xr:uid="{5B813518-74DD-BA42-A8B1-7F1988A37D27}">
      <text>
        <r>
          <rPr>
            <b/>
            <sz val="10"/>
            <color rgb="FF000000"/>
            <rFont val="Tahoma"/>
            <family val="2"/>
          </rPr>
          <t>Author:</t>
        </r>
        <r>
          <rPr>
            <sz val="10"/>
            <color rgb="FF000000"/>
            <rFont val="Tahoma"/>
            <family val="2"/>
          </rPr>
          <t xml:space="preserve">
according to IN DOR, no supplemental income tax rate this year. See: https://www.in.gov/dor/resources/tax-rates-and-reports/rates-fees-and-penalties/corporate-sales-tax-history/</t>
        </r>
      </text>
    </comment>
    <comment ref="A17" authorId="0" shapeId="0" xr:uid="{B7C080F7-CBC4-42E3-B1AA-C53469B50263}">
      <text>
        <r>
          <rPr>
            <b/>
            <sz val="11"/>
            <color rgb="FF000000"/>
            <rFont val="Calibri"/>
            <family val="2"/>
          </rPr>
          <t>Author:</t>
        </r>
        <r>
          <rPr>
            <sz val="11"/>
            <color rgb="FF000000"/>
            <rFont val="Calibri"/>
            <family val="2"/>
          </rPr>
          <t xml:space="preserve">
https://revenue.iowa.gov/resources/law-policy-information/iowa-tax-rate-history</t>
        </r>
      </text>
    </comment>
    <comment ref="BT18" authorId="0" shapeId="0" xr:uid="{6022B428-ECE1-4CD8-867D-EF65ECEB6723}">
      <text>
        <r>
          <rPr>
            <b/>
            <sz val="9"/>
            <color rgb="FF000000"/>
            <rFont val="Tahoma"/>
            <family val="2"/>
          </rPr>
          <t>Author:</t>
        </r>
        <r>
          <rPr>
            <sz val="9"/>
            <color rgb="FF000000"/>
            <rFont val="Tahoma"/>
            <family val="2"/>
          </rPr>
          <t xml:space="preserve">
</t>
        </r>
        <r>
          <rPr>
            <sz val="9"/>
            <color rgb="FF000000"/>
            <rFont val="Tahoma"/>
            <family val="2"/>
          </rPr>
          <t>4.5% plus a 2.25% surtax on taxable income in excess of $25,000.</t>
        </r>
      </text>
    </comment>
    <comment ref="BU18" authorId="0" shapeId="0" xr:uid="{21BFCF40-C199-4A85-A02C-A86D7ABF7880}">
      <text>
        <r>
          <rPr>
            <b/>
            <sz val="9"/>
            <color rgb="FF000000"/>
            <rFont val="Tahoma"/>
            <family val="2"/>
          </rPr>
          <t>Author:</t>
        </r>
        <r>
          <rPr>
            <sz val="9"/>
            <color rgb="FF000000"/>
            <rFont val="Tahoma"/>
            <family val="2"/>
          </rPr>
          <t xml:space="preserve">
</t>
        </r>
        <r>
          <rPr>
            <sz val="9"/>
            <color rgb="FF000000"/>
            <rFont val="Tahoma"/>
            <family val="2"/>
          </rPr>
          <t>4.5% plus a 2.25% surtax on taxable income in excess of $25,000.</t>
        </r>
      </text>
    </comment>
    <comment ref="BV18" authorId="0" shapeId="0" xr:uid="{81CA5D95-09D3-4FD3-AC87-A3C2DD3059A0}">
      <text>
        <r>
          <rPr>
            <b/>
            <sz val="9"/>
            <color rgb="FF000000"/>
            <rFont val="Tahoma"/>
            <family val="2"/>
          </rPr>
          <t>Author:</t>
        </r>
        <r>
          <rPr>
            <sz val="9"/>
            <color rgb="FF000000"/>
            <rFont val="Tahoma"/>
            <family val="2"/>
          </rPr>
          <t xml:space="preserve">
</t>
        </r>
        <r>
          <rPr>
            <sz val="9"/>
            <color rgb="FF000000"/>
            <rFont val="Tahoma"/>
            <family val="2"/>
          </rPr>
          <t>4.5% plus a 2.25% surtax on taxable income in excess of $25,000.</t>
        </r>
      </text>
    </comment>
    <comment ref="BW18" authorId="0" shapeId="0" xr:uid="{4F946B67-42B8-4037-8C18-43A728181175}">
      <text>
        <r>
          <rPr>
            <b/>
            <sz val="9"/>
            <color rgb="FF000000"/>
            <rFont val="Tahoma"/>
            <family val="2"/>
          </rPr>
          <t>Author:</t>
        </r>
        <r>
          <rPr>
            <sz val="9"/>
            <color rgb="FF000000"/>
            <rFont val="Tahoma"/>
            <family val="2"/>
          </rPr>
          <t xml:space="preserve">
</t>
        </r>
        <r>
          <rPr>
            <sz val="9"/>
            <color rgb="FF000000"/>
            <rFont val="Tahoma"/>
            <family val="2"/>
          </rPr>
          <t>4.5% plus a 2.25% surtax on taxable income in excess of $25,000.</t>
        </r>
      </text>
    </comment>
    <comment ref="BX18" authorId="0" shapeId="0" xr:uid="{800F3A29-F8AB-4F8A-90BD-22284D47F324}">
      <text>
        <r>
          <rPr>
            <b/>
            <sz val="9"/>
            <color rgb="FF000000"/>
            <rFont val="Tahoma"/>
            <family val="2"/>
          </rPr>
          <t>Author:</t>
        </r>
        <r>
          <rPr>
            <sz val="9"/>
            <color rgb="FF000000"/>
            <rFont val="Tahoma"/>
            <family val="2"/>
          </rPr>
          <t xml:space="preserve">
</t>
        </r>
        <r>
          <rPr>
            <sz val="9"/>
            <color rgb="FF000000"/>
            <rFont val="Tahoma"/>
            <family val="2"/>
          </rPr>
          <t>4.5% plus a 2.25% surtax on taxable income in excess of $25,000.</t>
        </r>
      </text>
    </comment>
    <comment ref="BY18" authorId="0" shapeId="0" xr:uid="{6A5ACF71-4602-4D12-95F9-9114866FB638}">
      <text>
        <r>
          <rPr>
            <b/>
            <sz val="9"/>
            <color rgb="FF000000"/>
            <rFont val="Tahoma"/>
            <family val="2"/>
          </rPr>
          <t>Author:</t>
        </r>
        <r>
          <rPr>
            <sz val="9"/>
            <color rgb="FF000000"/>
            <rFont val="Tahoma"/>
            <family val="2"/>
          </rPr>
          <t xml:space="preserve">
</t>
        </r>
        <r>
          <rPr>
            <sz val="9"/>
            <color rgb="FF000000"/>
            <rFont val="Tahoma"/>
            <family val="2"/>
          </rPr>
          <t>4.5% plus a 2.25% surtax on taxable income in excess of $25,000.</t>
        </r>
      </text>
    </comment>
    <comment ref="BZ18" authorId="0" shapeId="0" xr:uid="{013118C7-1224-4752-8022-E9EA51B5C332}">
      <text>
        <r>
          <rPr>
            <b/>
            <sz val="9"/>
            <color rgb="FF000000"/>
            <rFont val="Tahoma"/>
            <family val="2"/>
          </rPr>
          <t>Author:</t>
        </r>
        <r>
          <rPr>
            <sz val="9"/>
            <color rgb="FF000000"/>
            <rFont val="Tahoma"/>
            <family val="2"/>
          </rPr>
          <t xml:space="preserve">
</t>
        </r>
        <r>
          <rPr>
            <sz val="9"/>
            <color rgb="FF000000"/>
            <rFont val="Tahoma"/>
            <family val="2"/>
          </rPr>
          <t>4.5% plus a 2.25% surtax on taxable income in excess of $25,000.</t>
        </r>
      </text>
    </comment>
    <comment ref="CA18" authorId="0" shapeId="0" xr:uid="{47E18EC7-EAAE-4CE9-BD16-DBBC49A0999B}">
      <text>
        <r>
          <rPr>
            <b/>
            <sz val="9"/>
            <color rgb="FF000000"/>
            <rFont val="Tahoma"/>
            <family val="2"/>
          </rPr>
          <t>Author:</t>
        </r>
        <r>
          <rPr>
            <sz val="9"/>
            <color rgb="FF000000"/>
            <rFont val="Tahoma"/>
            <family val="2"/>
          </rPr>
          <t xml:space="preserve">
</t>
        </r>
        <r>
          <rPr>
            <sz val="9"/>
            <color rgb="FF000000"/>
            <rFont val="Tahoma"/>
            <family val="2"/>
          </rPr>
          <t>4.5% plus a 2.25% surtax on taxable income in excess of $25,000.</t>
        </r>
      </text>
    </comment>
    <comment ref="CB18" authorId="0" shapeId="0" xr:uid="{27533175-53EB-4ABC-9115-59201524608F}">
      <text>
        <r>
          <rPr>
            <b/>
            <sz val="9"/>
            <color rgb="FF000000"/>
            <rFont val="Tahoma"/>
            <family val="2"/>
          </rPr>
          <t>Author:</t>
        </r>
        <r>
          <rPr>
            <sz val="9"/>
            <color rgb="FF000000"/>
            <rFont val="Tahoma"/>
            <family val="2"/>
          </rPr>
          <t xml:space="preserve">
</t>
        </r>
        <r>
          <rPr>
            <sz val="9"/>
            <color rgb="FF000000"/>
            <rFont val="Tahoma"/>
            <family val="2"/>
          </rPr>
          <t>4.5% plus a 2.25% surtax on taxable income in excess of $25,000.</t>
        </r>
      </text>
    </comment>
    <comment ref="CC18" authorId="0" shapeId="0" xr:uid="{93C0170D-C988-4C75-82A1-6A27BBB4076F}">
      <text>
        <r>
          <rPr>
            <b/>
            <sz val="9"/>
            <color rgb="FF000000"/>
            <rFont val="Tahoma"/>
            <family val="2"/>
          </rPr>
          <t>Author:</t>
        </r>
        <r>
          <rPr>
            <sz val="9"/>
            <color rgb="FF000000"/>
            <rFont val="Tahoma"/>
            <family val="2"/>
          </rPr>
          <t xml:space="preserve">
</t>
        </r>
        <r>
          <rPr>
            <sz val="9"/>
            <color rgb="FF000000"/>
            <rFont val="Tahoma"/>
            <family val="2"/>
          </rPr>
          <t>4.5% plus a 2.25% surtax on taxable income in excess of $25,000.</t>
        </r>
      </text>
    </comment>
    <comment ref="CD18" authorId="0" shapeId="0" xr:uid="{2677EE60-3DDB-401D-934A-FA6E90E1F585}">
      <text>
        <r>
          <rPr>
            <b/>
            <sz val="9"/>
            <color rgb="FF000000"/>
            <rFont val="Tahoma"/>
            <family val="2"/>
          </rPr>
          <t>Author:</t>
        </r>
        <r>
          <rPr>
            <sz val="9"/>
            <color rgb="FF000000"/>
            <rFont val="Tahoma"/>
            <family val="2"/>
          </rPr>
          <t xml:space="preserve">
</t>
        </r>
        <r>
          <rPr>
            <sz val="9"/>
            <color rgb="FF000000"/>
            <rFont val="Tahoma"/>
            <family val="2"/>
          </rPr>
          <t>4.5% plus a 2.25% surtax on taxable income in excess of $25,000.</t>
        </r>
      </text>
    </comment>
    <comment ref="CE18" authorId="0" shapeId="0" xr:uid="{5FBCC628-5664-D44C-A2C0-CB92CDF5927A}">
      <text>
        <r>
          <rPr>
            <b/>
            <sz val="9"/>
            <color rgb="FF000000"/>
            <rFont val="Tahoma"/>
            <family val="2"/>
          </rPr>
          <t>Author:</t>
        </r>
        <r>
          <rPr>
            <sz val="9"/>
            <color rgb="FF000000"/>
            <rFont val="Tahoma"/>
            <family val="2"/>
          </rPr>
          <t xml:space="preserve">
</t>
        </r>
        <r>
          <rPr>
            <sz val="9"/>
            <color rgb="FF000000"/>
            <rFont val="Tahoma"/>
            <family val="2"/>
          </rPr>
          <t>4.5% plus a 2.25% surtax on taxable income in excess of $25,000.</t>
        </r>
      </text>
    </comment>
    <comment ref="CF18" authorId="0" shapeId="0" xr:uid="{A85828FD-5FF4-4542-8C6D-634E5362E7AA}">
      <text>
        <r>
          <rPr>
            <b/>
            <sz val="9"/>
            <color rgb="FF000000"/>
            <rFont val="Tahoma"/>
            <family val="2"/>
          </rPr>
          <t>Author:</t>
        </r>
        <r>
          <rPr>
            <sz val="9"/>
            <color rgb="FF000000"/>
            <rFont val="Tahoma"/>
            <family val="2"/>
          </rPr>
          <t xml:space="preserve">
</t>
        </r>
        <r>
          <rPr>
            <sz val="9"/>
            <color rgb="FF000000"/>
            <rFont val="Tahoma"/>
            <family val="2"/>
          </rPr>
          <t>4.5% plus a 2.25% surtax on taxable income in excess of $25,000.</t>
        </r>
      </text>
    </comment>
    <comment ref="CG18" authorId="0" shapeId="0" xr:uid="{13248D28-4CF0-1645-8921-A30037BD16E8}">
      <text>
        <r>
          <rPr>
            <b/>
            <sz val="9"/>
            <color rgb="FF000000"/>
            <rFont val="Tahoma"/>
            <family val="2"/>
          </rPr>
          <t>Author:</t>
        </r>
        <r>
          <rPr>
            <sz val="9"/>
            <color rgb="FF000000"/>
            <rFont val="Tahoma"/>
            <family val="2"/>
          </rPr>
          <t xml:space="preserve">
</t>
        </r>
        <r>
          <rPr>
            <sz val="9"/>
            <color rgb="FF000000"/>
            <rFont val="Tahoma"/>
            <family val="2"/>
          </rPr>
          <t>4.5% plus a 2.25% surtax on taxable income in excess of $25,000.</t>
        </r>
      </text>
    </comment>
    <comment ref="CH18" authorId="0" shapeId="0" xr:uid="{E1D600A0-5C34-A145-9E3B-301F95B40B14}">
      <text>
        <r>
          <rPr>
            <b/>
            <sz val="9"/>
            <color rgb="FF000000"/>
            <rFont val="Tahoma"/>
            <family val="2"/>
          </rPr>
          <t>Author:</t>
        </r>
        <r>
          <rPr>
            <sz val="9"/>
            <color rgb="FF000000"/>
            <rFont val="Tahoma"/>
            <family val="2"/>
          </rPr>
          <t xml:space="preserve">
</t>
        </r>
        <r>
          <rPr>
            <sz val="9"/>
            <color rgb="FF000000"/>
            <rFont val="Tahoma"/>
            <family val="2"/>
          </rPr>
          <t>4.5% plus a 2.25% surtax on taxable income in excess of $25,000.</t>
        </r>
      </text>
    </comment>
    <comment ref="CI18" authorId="0" shapeId="0" xr:uid="{F670AB4F-A2FD-3947-9B64-CCCE66276B64}">
      <text>
        <r>
          <rPr>
            <b/>
            <sz val="9"/>
            <color rgb="FF000000"/>
            <rFont val="Tahoma"/>
            <family val="2"/>
          </rPr>
          <t>Author:</t>
        </r>
        <r>
          <rPr>
            <sz val="9"/>
            <color rgb="FF000000"/>
            <rFont val="Tahoma"/>
            <family val="2"/>
          </rPr>
          <t xml:space="preserve">
</t>
        </r>
        <r>
          <rPr>
            <sz val="9"/>
            <color rgb="FF000000"/>
            <rFont val="Tahoma"/>
            <family val="2"/>
          </rPr>
          <t>4.5% plus a 2.25% surtax on taxable income in excess of $25,000.</t>
        </r>
      </text>
    </comment>
    <comment ref="CJ18" authorId="0" shapeId="0" xr:uid="{85229C06-64D9-9C4A-B190-C5B08DC7CC8F}">
      <text>
        <r>
          <rPr>
            <b/>
            <sz val="9"/>
            <color rgb="FF000000"/>
            <rFont val="Tahoma"/>
            <family val="2"/>
          </rPr>
          <t>Author:</t>
        </r>
        <r>
          <rPr>
            <sz val="9"/>
            <color rgb="FF000000"/>
            <rFont val="Tahoma"/>
            <family val="2"/>
          </rPr>
          <t xml:space="preserve">
</t>
        </r>
        <r>
          <rPr>
            <sz val="9"/>
            <color rgb="FF000000"/>
            <rFont val="Tahoma"/>
            <family val="2"/>
          </rPr>
          <t>4.5% plus a 2.25% surtax on taxable income in excess of $25,000.</t>
        </r>
      </text>
    </comment>
    <comment ref="CK18" authorId="0" shapeId="0" xr:uid="{8193E4A6-ED37-A940-83AC-3332AD12E9E8}">
      <text>
        <r>
          <rPr>
            <b/>
            <sz val="9"/>
            <color rgb="FF000000"/>
            <rFont val="Tahoma"/>
            <family val="2"/>
          </rPr>
          <t>Author:</t>
        </r>
        <r>
          <rPr>
            <sz val="9"/>
            <color rgb="FF000000"/>
            <rFont val="Tahoma"/>
            <family val="2"/>
          </rPr>
          <t xml:space="preserve">
</t>
        </r>
        <r>
          <rPr>
            <sz val="9"/>
            <color rgb="FF000000"/>
            <rFont val="Tahoma"/>
            <family val="2"/>
          </rPr>
          <t>4.5% plus a 2.25% surtax on taxable income in excess of $25,000.</t>
        </r>
      </text>
    </comment>
    <comment ref="CL18" authorId="0" shapeId="0" xr:uid="{C461EDBA-9CEB-E344-ABF9-F958F564D4C5}">
      <text>
        <r>
          <rPr>
            <b/>
            <sz val="9"/>
            <color rgb="FF000000"/>
            <rFont val="Tahoma"/>
            <family val="2"/>
          </rPr>
          <t>Author:</t>
        </r>
        <r>
          <rPr>
            <sz val="9"/>
            <color rgb="FF000000"/>
            <rFont val="Tahoma"/>
            <family val="2"/>
          </rPr>
          <t xml:space="preserve">
</t>
        </r>
        <r>
          <rPr>
            <sz val="9"/>
            <color rgb="FF000000"/>
            <rFont val="Tahoma"/>
            <family val="2"/>
          </rPr>
          <t>4.5% plus a 2.25% surtax on taxable income in excess of $25,000.</t>
        </r>
      </text>
    </comment>
    <comment ref="CM18" authorId="0" shapeId="0" xr:uid="{4832355F-A9B5-C544-AEE0-FBB8FEBC0A5C}">
      <text>
        <r>
          <rPr>
            <b/>
            <sz val="9"/>
            <color rgb="FF000000"/>
            <rFont val="Tahoma"/>
            <family val="2"/>
          </rPr>
          <t>Author:</t>
        </r>
        <r>
          <rPr>
            <sz val="9"/>
            <color rgb="FF000000"/>
            <rFont val="Tahoma"/>
            <family val="2"/>
          </rPr>
          <t xml:space="preserve">
</t>
        </r>
        <r>
          <rPr>
            <sz val="9"/>
            <color rgb="FF000000"/>
            <rFont val="Tahoma"/>
            <family val="2"/>
          </rPr>
          <t>4.5% plus a 2.25% surtax on taxable income in excess of $25,000.</t>
        </r>
      </text>
    </comment>
    <comment ref="CN18" authorId="0" shapeId="0" xr:uid="{439620D2-12CC-404F-9E69-4B0A149E8028}">
      <text>
        <r>
          <rPr>
            <b/>
            <sz val="9"/>
            <color rgb="FF000000"/>
            <rFont val="Tahoma"/>
            <family val="2"/>
          </rPr>
          <t>Author:</t>
        </r>
        <r>
          <rPr>
            <sz val="9"/>
            <color rgb="FF000000"/>
            <rFont val="Tahoma"/>
            <family val="2"/>
          </rPr>
          <t xml:space="preserve">
</t>
        </r>
        <r>
          <rPr>
            <sz val="9"/>
            <color rgb="FF000000"/>
            <rFont val="Tahoma"/>
            <family val="2"/>
          </rPr>
          <t>4.5% plus a 2.25% surtax on taxable income in excess of $25,000.</t>
        </r>
      </text>
    </comment>
    <comment ref="CO18" authorId="0" shapeId="0" xr:uid="{0CD5B911-B810-4F49-BEB7-2115D0547973}">
      <text>
        <r>
          <rPr>
            <b/>
            <sz val="9"/>
            <color rgb="FF000000"/>
            <rFont val="Tahoma"/>
            <family val="2"/>
          </rPr>
          <t>Author:</t>
        </r>
        <r>
          <rPr>
            <sz val="9"/>
            <color rgb="FF000000"/>
            <rFont val="Tahoma"/>
            <family val="2"/>
          </rPr>
          <t xml:space="preserve">
</t>
        </r>
        <r>
          <rPr>
            <sz val="9"/>
            <color rgb="FF000000"/>
            <rFont val="Tahoma"/>
            <family val="2"/>
          </rPr>
          <t>4.5% plus a 2.25% surtax on taxable income in excess of $25,000.</t>
        </r>
      </text>
    </comment>
    <comment ref="CP18" authorId="0" shapeId="0" xr:uid="{E9D9E539-7CA9-3648-A9EF-560956A1B1A7}">
      <text>
        <r>
          <rPr>
            <b/>
            <sz val="9"/>
            <color rgb="FF000000"/>
            <rFont val="Tahoma"/>
            <family val="2"/>
          </rPr>
          <t xml:space="preserve">Author:
</t>
        </r>
        <r>
          <rPr>
            <sz val="9"/>
            <color rgb="FF000000"/>
            <rFont val="Tahoma"/>
            <family val="2"/>
          </rPr>
          <t>4% plus a 3.35% surtax on taxable income in excess of $50,000.</t>
        </r>
      </text>
    </comment>
    <comment ref="CQ18" authorId="0" shapeId="0" xr:uid="{7E661587-B618-4CFD-8542-899752540C12}">
      <text>
        <r>
          <rPr>
            <b/>
            <sz val="9"/>
            <color rgb="FF000000"/>
            <rFont val="Tahoma"/>
            <family val="2"/>
          </rPr>
          <t xml:space="preserve">Author:
</t>
        </r>
        <r>
          <rPr>
            <sz val="9"/>
            <color rgb="FF000000"/>
            <rFont val="Tahoma"/>
            <family val="2"/>
          </rPr>
          <t>4% plus a 3.35% surtax on taxable income in excess of $50,000.</t>
        </r>
      </text>
    </comment>
    <comment ref="CR18" authorId="0" shapeId="0" xr:uid="{62979601-C159-4FEA-AD87-D0C0D88D3F22}">
      <text>
        <r>
          <rPr>
            <b/>
            <sz val="9"/>
            <color rgb="FF000000"/>
            <rFont val="Tahoma"/>
            <family val="2"/>
          </rPr>
          <t xml:space="preserve">Author:
</t>
        </r>
        <r>
          <rPr>
            <sz val="9"/>
            <color rgb="FF000000"/>
            <rFont val="Tahoma"/>
            <family val="2"/>
          </rPr>
          <t>4% plus a 3.35% surtax on taxable income in excess of $50,000.</t>
        </r>
      </text>
    </comment>
    <comment ref="CS18" authorId="0" shapeId="0" xr:uid="{2FAEABC1-1F5E-4CC9-9A61-18A91E7DE8D8}">
      <text>
        <r>
          <rPr>
            <b/>
            <sz val="9"/>
            <color rgb="FF000000"/>
            <rFont val="Tahoma"/>
            <family val="2"/>
          </rPr>
          <t xml:space="preserve">Author:
</t>
        </r>
        <r>
          <rPr>
            <sz val="9"/>
            <color rgb="FF000000"/>
            <rFont val="Tahoma"/>
            <family val="2"/>
          </rPr>
          <t>4% plus a 3.35% surtax on taxable income in excess of $50,000.</t>
        </r>
      </text>
    </comment>
    <comment ref="CT18" authorId="0" shapeId="0" xr:uid="{D2EA1005-36D7-4933-823A-5B28FC3831CD}">
      <text>
        <r>
          <rPr>
            <b/>
            <sz val="9"/>
            <color rgb="FF000000"/>
            <rFont val="Tahoma"/>
            <family val="2"/>
          </rPr>
          <t xml:space="preserve">Author:
</t>
        </r>
        <r>
          <rPr>
            <sz val="9"/>
            <color rgb="FF000000"/>
            <rFont val="Tahoma"/>
            <family val="2"/>
          </rPr>
          <t>4% plus a 3.35% surtax on taxable income in excess of $50,000.</t>
        </r>
      </text>
    </comment>
    <comment ref="CU18" authorId="0" shapeId="0" xr:uid="{EC47ADBF-817F-40EC-B4ED-60C2198F59A5}">
      <text>
        <r>
          <rPr>
            <b/>
            <sz val="9"/>
            <color rgb="FF000000"/>
            <rFont val="Tahoma"/>
            <family val="2"/>
          </rPr>
          <t xml:space="preserve">Author:
</t>
        </r>
        <r>
          <rPr>
            <sz val="9"/>
            <color rgb="FF000000"/>
            <rFont val="Tahoma"/>
            <family val="2"/>
          </rPr>
          <t>4% plus a 3.35% surtax on taxable income in excess of $50,000.</t>
        </r>
      </text>
    </comment>
    <comment ref="CV18" authorId="0" shapeId="0" xr:uid="{5082073F-92AE-43A5-AF3F-219CF9DFC123}">
      <text>
        <r>
          <rPr>
            <b/>
            <sz val="9"/>
            <color rgb="FF000000"/>
            <rFont val="Tahoma"/>
            <family val="2"/>
          </rPr>
          <t xml:space="preserve">Author:
</t>
        </r>
        <r>
          <rPr>
            <sz val="9"/>
            <color rgb="FF000000"/>
            <rFont val="Tahoma"/>
            <family val="2"/>
          </rPr>
          <t>4% plus a 3.35% surtax on taxable income in excess of $50,000.</t>
        </r>
      </text>
    </comment>
    <comment ref="CW18" authorId="0" shapeId="0" xr:uid="{B90E6922-3272-4CCA-9032-66EEA7F09519}">
      <text>
        <r>
          <rPr>
            <b/>
            <sz val="9"/>
            <color rgb="FF000000"/>
            <rFont val="Tahoma"/>
            <family val="2"/>
          </rPr>
          <t xml:space="preserve">Author:
</t>
        </r>
        <r>
          <rPr>
            <sz val="9"/>
            <color rgb="FF000000"/>
            <rFont val="Tahoma"/>
            <family val="2"/>
          </rPr>
          <t>4% plus a 3.35% surtax on taxable income in excess of $50,000.</t>
        </r>
      </text>
    </comment>
    <comment ref="CX18" authorId="0" shapeId="0" xr:uid="{5DC43474-B76B-4C8A-AA72-343A2C39F44D}">
      <text>
        <r>
          <rPr>
            <b/>
            <sz val="9"/>
            <color rgb="FF000000"/>
            <rFont val="Tahoma"/>
            <family val="2"/>
          </rPr>
          <t xml:space="preserve">Author:
</t>
        </r>
        <r>
          <rPr>
            <sz val="9"/>
            <color rgb="FF000000"/>
            <rFont val="Tahoma"/>
            <family val="2"/>
          </rPr>
          <t>4% plus a 3.35% surtax on taxable income in excess of $50,000.</t>
        </r>
      </text>
    </comment>
    <comment ref="CY18" authorId="0" shapeId="0" xr:uid="{8230D463-49AD-4F78-9EF8-C9337B3D3038}">
      <text>
        <r>
          <rPr>
            <b/>
            <sz val="9"/>
            <color rgb="FF000000"/>
            <rFont val="Tahoma"/>
            <family val="2"/>
          </rPr>
          <t xml:space="preserve">Author:
</t>
        </r>
        <r>
          <rPr>
            <sz val="9"/>
            <color rgb="FF000000"/>
            <rFont val="Tahoma"/>
            <family val="2"/>
          </rPr>
          <t>4% plus a 3.35% surtax on taxable income in excess of $50,000.</t>
        </r>
      </text>
    </comment>
    <comment ref="CZ18" authorId="0" shapeId="0" xr:uid="{577AE114-A037-4395-8936-EDD322F4399E}">
      <text>
        <r>
          <rPr>
            <b/>
            <sz val="9"/>
            <color rgb="FF000000"/>
            <rFont val="Tahoma"/>
            <family val="2"/>
          </rPr>
          <t xml:space="preserve">Author:
</t>
        </r>
        <r>
          <rPr>
            <sz val="9"/>
            <color rgb="FF000000"/>
            <rFont val="Tahoma"/>
            <family val="2"/>
          </rPr>
          <t>4% plus a 3.35% surtax on taxable income in excess of $50,000.</t>
        </r>
      </text>
    </comment>
    <comment ref="DA18" authorId="0" shapeId="0" xr:uid="{CE4B7F0D-C950-49B4-9969-F8D57A998F57}">
      <text>
        <r>
          <rPr>
            <b/>
            <sz val="9"/>
            <color rgb="FF000000"/>
            <rFont val="Tahoma"/>
            <family val="2"/>
          </rPr>
          <t xml:space="preserve">Author:
</t>
        </r>
        <r>
          <rPr>
            <sz val="9"/>
            <color rgb="FF000000"/>
            <rFont val="Tahoma"/>
            <family val="2"/>
          </rPr>
          <t>4% plus a 3.35% surtax on taxable income in excess of $50,000.</t>
        </r>
      </text>
    </comment>
    <comment ref="DB18" authorId="0" shapeId="0" xr:uid="{E84C63D8-8ED9-4449-A8EC-E68634CA2A3E}">
      <text>
        <r>
          <rPr>
            <b/>
            <sz val="9"/>
            <color rgb="FF000000"/>
            <rFont val="Tahoma"/>
            <family val="2"/>
          </rPr>
          <t xml:space="preserve">Author:
</t>
        </r>
        <r>
          <rPr>
            <sz val="9"/>
            <color rgb="FF000000"/>
            <rFont val="Tahoma"/>
            <family val="2"/>
          </rPr>
          <t>4% plus a 3.35% surtax on taxable income in excess of $50,000.</t>
        </r>
      </text>
    </comment>
    <comment ref="DC18" authorId="0" shapeId="0" xr:uid="{CFFD9369-3B25-4525-A0ED-542EED155E3D}">
      <text>
        <r>
          <rPr>
            <b/>
            <sz val="9"/>
            <color rgb="FF000000"/>
            <rFont val="Tahoma"/>
            <family val="2"/>
          </rPr>
          <t xml:space="preserve">Author:
</t>
        </r>
        <r>
          <rPr>
            <sz val="9"/>
            <color rgb="FF000000"/>
            <rFont val="Tahoma"/>
            <family val="2"/>
          </rPr>
          <t>4% plus a 3.35% surtax on taxable income in excess of $50,000.</t>
        </r>
      </text>
    </comment>
    <comment ref="DD18" authorId="0" shapeId="0" xr:uid="{75790BC0-CB22-4F87-9582-42CFEC89E24D}">
      <text>
        <r>
          <rPr>
            <b/>
            <sz val="9"/>
            <color rgb="FF000000"/>
            <rFont val="Tahoma"/>
            <family val="2"/>
          </rPr>
          <t xml:space="preserve">Author:
</t>
        </r>
        <r>
          <rPr>
            <sz val="9"/>
            <color rgb="FF000000"/>
            <rFont val="Tahoma"/>
            <family val="2"/>
          </rPr>
          <t>4% plus a 3.35% surtax on taxable income in excess of $50,000.</t>
        </r>
      </text>
    </comment>
    <comment ref="DE18" authorId="0" shapeId="0" xr:uid="{D50A0B34-64BF-4360-8BC4-D6C793203B4E}">
      <text>
        <r>
          <rPr>
            <b/>
            <sz val="9"/>
            <color rgb="FF000000"/>
            <rFont val="Tahoma"/>
            <family val="2"/>
          </rPr>
          <t xml:space="preserve">Author:
</t>
        </r>
        <r>
          <rPr>
            <sz val="9"/>
            <color rgb="FF000000"/>
            <rFont val="Tahoma"/>
            <family val="2"/>
          </rPr>
          <t>4% plus a 3.35% surtax on taxable income in excess of $50,000.</t>
        </r>
      </text>
    </comment>
    <comment ref="DF18" authorId="0" shapeId="0" xr:uid="{A6408717-413E-42B3-A251-EDBE59E8B095}">
      <text>
        <r>
          <rPr>
            <b/>
            <sz val="9"/>
            <color rgb="FF000000"/>
            <rFont val="Tahoma"/>
            <family val="2"/>
          </rPr>
          <t xml:space="preserve">Author:
</t>
        </r>
        <r>
          <rPr>
            <sz val="9"/>
            <color rgb="FF000000"/>
            <rFont val="Tahoma"/>
            <family val="2"/>
          </rPr>
          <t>4% plus a 3.1% surtax on taxable income in excess of $50,000.
From 2008 tax forms:
For tax year 2008, the surtax rate is 3.1% (decreased from 3.35%) on income in excess of $50,000. The rate decreases to 3.05% in tax years 2009 and 2010. For 2011, and all tax years thereafter, the surtax rate is 3%.</t>
        </r>
      </text>
    </comment>
    <comment ref="DG18" authorId="0" shapeId="0" xr:uid="{E6DB5258-DB09-4E0D-A234-A323B7006AEE}">
      <text>
        <r>
          <rPr>
            <b/>
            <sz val="9"/>
            <color indexed="81"/>
            <rFont val="Tahoma"/>
            <family val="2"/>
          </rPr>
          <t>Author:</t>
        </r>
        <r>
          <rPr>
            <sz val="9"/>
            <color indexed="81"/>
            <rFont val="Tahoma"/>
            <family val="2"/>
          </rPr>
          <t xml:space="preserve">
KS DOR:
For tax year 2009, the surtax rate is 3.05% (decreased from 3.1%) on income in excess of $50,000. The rate decreases to 3% in all tax years after 2010.</t>
        </r>
      </text>
    </comment>
    <comment ref="DH18" authorId="0" shapeId="0" xr:uid="{68E95EBB-9AE1-44C9-B02C-D848408916D4}">
      <text>
        <r>
          <rPr>
            <b/>
            <sz val="9"/>
            <color indexed="81"/>
            <rFont val="Tahoma"/>
            <family val="2"/>
          </rPr>
          <t>Author:</t>
        </r>
        <r>
          <rPr>
            <sz val="9"/>
            <color indexed="81"/>
            <rFont val="Tahoma"/>
            <family val="2"/>
          </rPr>
          <t xml:space="preserve">
KS DOR:
For tax year 2009, the surtax rate is 3.05% (decreased from 3.1%) on income in excess of $50,000. The rate decreases to 3% in all tax years after 2010.</t>
        </r>
      </text>
    </comment>
    <comment ref="DI18" authorId="0" shapeId="0" xr:uid="{BC348083-E221-4B43-8DFA-898C1681A4C8}">
      <text>
        <r>
          <rPr>
            <b/>
            <sz val="9"/>
            <color indexed="81"/>
            <rFont val="Tahoma"/>
            <family val="2"/>
          </rPr>
          <t>Author:</t>
        </r>
        <r>
          <rPr>
            <sz val="9"/>
            <color indexed="81"/>
            <rFont val="Tahoma"/>
            <family val="2"/>
          </rPr>
          <t xml:space="preserve">
KS DOR:
For tax year 2009, the surtax rate is 3.05% (decreased from 3.1%) on income in excess of $50,000. The rate decreases to 3% in all tax years after 2010.</t>
        </r>
      </text>
    </comment>
    <comment ref="CU19" authorId="0" shapeId="0" xr:uid="{0AC81525-8CD0-4F91-9B12-37E0C4358E92}">
      <text>
        <r>
          <rPr>
            <b/>
            <sz val="11"/>
            <color rgb="FF000000"/>
            <rFont val="Calibri"/>
            <family val="2"/>
          </rPr>
          <t>Author:</t>
        </r>
        <r>
          <rPr>
            <sz val="11"/>
            <color rgb="FF000000"/>
            <rFont val="Calibri"/>
            <family val="2"/>
          </rPr>
          <t xml:space="preserve">
Source: https://revenue.ky.gov/DOR%20Training%20Materials/1996_annualreport9697.pdf</t>
        </r>
      </text>
    </comment>
    <comment ref="BS21" authorId="0" shapeId="0" xr:uid="{0821ED19-F248-4A62-955C-665414A4FB03}">
      <text>
        <r>
          <rPr>
            <sz val="9"/>
            <color rgb="FF000000"/>
            <rFont val="Tahoma"/>
            <family val="2"/>
          </rPr>
          <t xml:space="preserve">Author:
</t>
        </r>
        <r>
          <rPr>
            <sz val="9"/>
            <color rgb="FF000000"/>
            <rFont val="Tahoma"/>
            <family val="2"/>
          </rPr>
          <t>adopted 1969</t>
        </r>
      </text>
    </comment>
    <comment ref="CO21" authorId="0" shapeId="0" xr:uid="{37044F43-0EC2-7F4C-A95D-F051D076918D}">
      <text>
        <r>
          <rPr>
            <b/>
            <sz val="10"/>
            <color rgb="FF000000"/>
            <rFont val="Tahoma"/>
            <family val="2"/>
          </rPr>
          <t>Author:</t>
        </r>
        <r>
          <rPr>
            <sz val="10"/>
            <color rgb="FF000000"/>
            <rFont val="Tahoma"/>
            <family val="2"/>
          </rPr>
          <t xml:space="preserve">
normal rate + 10% of normal rate 
Maine PL 1991 Chapter 591</t>
        </r>
      </text>
    </comment>
    <comment ref="CP21" authorId="0" shapeId="0" xr:uid="{F777E547-D926-4742-91AC-59F10F71FE4D}">
      <text>
        <r>
          <rPr>
            <b/>
            <sz val="10"/>
            <color rgb="FF000000"/>
            <rFont val="Tahoma"/>
            <family val="2"/>
          </rPr>
          <t>Author:</t>
        </r>
        <r>
          <rPr>
            <sz val="10"/>
            <color rgb="FF000000"/>
            <rFont val="Tahoma"/>
            <family val="2"/>
          </rPr>
          <t xml:space="preserve">
normal rate + 10% of normal rate 
Maine PL 1991 Chapter 591</t>
        </r>
      </text>
    </comment>
    <comment ref="AR22" authorId="0" shapeId="0" xr:uid="{3B6650B4-1122-C54D-A823-6D732FE9C067}">
      <text>
        <r>
          <rPr>
            <b/>
            <sz val="10"/>
            <color rgb="FF000000"/>
            <rFont val="Tahoma"/>
            <family val="2"/>
          </rPr>
          <t>Author:</t>
        </r>
        <r>
          <rPr>
            <sz val="10"/>
            <color rgb="FF000000"/>
            <rFont val="Tahoma"/>
            <family val="2"/>
          </rPr>
          <t xml:space="preserve">
1/3 credit allowed against taxes due for 1942-1944
</t>
        </r>
      </text>
    </comment>
    <comment ref="AS22" authorId="0" shapeId="0" xr:uid="{5468B92F-CACC-A54F-92AF-E0952E38583F}">
      <text>
        <r>
          <rPr>
            <b/>
            <sz val="10"/>
            <color rgb="FF000000"/>
            <rFont val="Tahoma"/>
            <family val="2"/>
          </rPr>
          <t>Author:</t>
        </r>
        <r>
          <rPr>
            <sz val="10"/>
            <color rgb="FF000000"/>
            <rFont val="Tahoma"/>
            <family val="2"/>
          </rPr>
          <t xml:space="preserve">
1/3 credit allowed against taxes due for 1942-1944
</t>
        </r>
      </text>
    </comment>
    <comment ref="AT22" authorId="0" shapeId="0" xr:uid="{0CD1240D-AD92-E94A-855E-10C751EEA373}">
      <text>
        <r>
          <rPr>
            <b/>
            <sz val="10"/>
            <color rgb="FF000000"/>
            <rFont val="Tahoma"/>
            <family val="2"/>
          </rPr>
          <t>Author:</t>
        </r>
        <r>
          <rPr>
            <sz val="10"/>
            <color rgb="FF000000"/>
            <rFont val="Tahoma"/>
            <family val="2"/>
          </rPr>
          <t xml:space="preserve">
1/3 credit allowed against taxes due for 1942-1944
</t>
        </r>
      </text>
    </comment>
    <comment ref="U23" authorId="0" shapeId="0" xr:uid="{A4297BFB-E05F-1144-B8B8-B2DB2D763568}">
      <text>
        <r>
          <rPr>
            <b/>
            <sz val="11"/>
            <color rgb="FF000000"/>
            <rFont val="Calibri"/>
            <family val="2"/>
          </rPr>
          <t>Author:</t>
        </r>
        <r>
          <rPr>
            <sz val="11"/>
            <color rgb="FF000000"/>
            <rFont val="Calibri"/>
            <family val="2"/>
          </rPr>
          <t xml:space="preserve">
1919C355
corp franchise enacted. 2.5% of federal net income derived from activites within the state https://babel.hathitrust.org/cgi/pt?id=mdp.39015077863507&amp;seq=32&amp;q1=massachusetts</t>
        </r>
      </text>
    </comment>
    <comment ref="V23" authorId="0" shapeId="0" xr:uid="{8EAA38A8-7501-40F5-94B2-C89466FC0E9E}">
      <text>
        <r>
          <rPr>
            <b/>
            <sz val="11"/>
            <color rgb="FF000000"/>
            <rFont val="Calibri"/>
            <family val="2"/>
          </rPr>
          <t>Author:</t>
        </r>
        <r>
          <rPr>
            <sz val="11"/>
            <color rgb="FF000000"/>
            <rFont val="Calibri"/>
            <family val="2"/>
          </rPr>
          <t xml:space="preserve">
See 1920 Ch 549, C550</t>
        </r>
      </text>
    </comment>
    <comment ref="W23" authorId="0" shapeId="0" xr:uid="{9B4B6584-E219-4F4A-90FF-D54618A499BF}">
      <text>
        <r>
          <rPr>
            <b/>
            <sz val="11"/>
            <color rgb="FF000000"/>
            <rFont val="Calibri"/>
            <family val="2"/>
          </rPr>
          <t>Author:</t>
        </r>
        <r>
          <rPr>
            <sz val="11"/>
            <color rgb="FF000000"/>
            <rFont val="Calibri"/>
            <family val="2"/>
          </rPr>
          <t xml:space="preserve">
1921 C493 additional 0.75% tax on net incomes
</t>
        </r>
      </text>
    </comment>
    <comment ref="Y23" authorId="0" shapeId="0" xr:uid="{1DC51451-935A-43D1-91B5-CA79F3133406}">
      <text>
        <r>
          <rPr>
            <b/>
            <sz val="11"/>
            <color theme="1"/>
            <rFont val="Calibri"/>
            <family val="2"/>
            <scheme val="minor"/>
          </rPr>
          <t>Author:</t>
        </r>
        <r>
          <rPr>
            <sz val="11"/>
            <color theme="1"/>
            <rFont val="Calibri"/>
            <family val="2"/>
            <scheme val="minor"/>
          </rPr>
          <t xml:space="preserve">
1923 C487, additional 10% tax on individuals and corporate net income. </t>
        </r>
      </text>
    </comment>
    <comment ref="AK23" authorId="0" shapeId="0" xr:uid="{69127206-DB7F-4E40-953B-51A598A8D141}">
      <text>
        <r>
          <rPr>
            <b/>
            <sz val="11"/>
            <color theme="1"/>
            <rFont val="Calibri"/>
            <family val="2"/>
            <scheme val="minor"/>
          </rPr>
          <t>Author:</t>
        </r>
        <r>
          <rPr>
            <sz val="11"/>
            <color theme="1"/>
            <rFont val="Calibri"/>
            <family val="2"/>
            <scheme val="minor"/>
          </rPr>
          <t xml:space="preserve">
additional 10% tax paid, or normal tax rate X 1.1 (1935C480)
</t>
        </r>
      </text>
    </comment>
    <comment ref="AL23" authorId="0" shapeId="0" xr:uid="{0352E4D3-5180-4DB2-95B9-1C7C2807D3DD}">
      <text>
        <r>
          <rPr>
            <b/>
            <sz val="11"/>
            <color rgb="FF000000"/>
            <rFont val="Calibri"/>
            <family val="2"/>
          </rPr>
          <t>Author:</t>
        </r>
        <r>
          <rPr>
            <sz val="11"/>
            <color rgb="FF000000"/>
            <rFont val="Calibri"/>
            <family val="2"/>
          </rPr>
          <t xml:space="preserve">
normal rate + additional 10%</t>
        </r>
      </text>
    </comment>
    <comment ref="AM23" authorId="0" shapeId="0" xr:uid="{269651D7-CCCF-42BA-AEDF-94C575DD1FD5}">
      <text>
        <r>
          <rPr>
            <b/>
            <sz val="11"/>
            <color theme="1"/>
            <rFont val="Calibri"/>
            <family val="2"/>
            <scheme val="minor"/>
          </rPr>
          <t>Author:</t>
        </r>
        <r>
          <rPr>
            <sz val="11"/>
            <color theme="1"/>
            <rFont val="Calibri"/>
            <family val="2"/>
            <scheme val="minor"/>
          </rPr>
          <t xml:space="preserve">
normal rate + additional 10%</t>
        </r>
      </text>
    </comment>
    <comment ref="AN23" authorId="0" shapeId="0" xr:uid="{BACA6993-5FC6-4753-A0C7-604379BE33ED}">
      <text>
        <r>
          <rPr>
            <b/>
            <sz val="11"/>
            <color theme="1"/>
            <rFont val="Calibri"/>
            <family val="2"/>
            <scheme val="minor"/>
          </rPr>
          <t>Author:</t>
        </r>
        <r>
          <rPr>
            <sz val="11"/>
            <color theme="1"/>
            <rFont val="Calibri"/>
            <family val="2"/>
            <scheme val="minor"/>
          </rPr>
          <t xml:space="preserve">
normal rate + additional 10%</t>
        </r>
      </text>
    </comment>
    <comment ref="AO23" authorId="0" shapeId="0" xr:uid="{B000FD9E-300A-4F32-97D7-3AA667E5C027}">
      <text>
        <r>
          <rPr>
            <b/>
            <sz val="11"/>
            <color theme="1"/>
            <rFont val="Calibri"/>
            <family val="2"/>
            <scheme val="minor"/>
          </rPr>
          <t>Author:</t>
        </r>
        <r>
          <rPr>
            <sz val="11"/>
            <color theme="1"/>
            <rFont val="Calibri"/>
            <family val="2"/>
            <scheme val="minor"/>
          </rPr>
          <t xml:space="preserve">
normal rate + additional 15%</t>
        </r>
      </text>
    </comment>
    <comment ref="AP23" authorId="0" shapeId="0" xr:uid="{1F9FDF80-F121-CD40-BC3A-406E05A80B44}">
      <text>
        <r>
          <rPr>
            <b/>
            <sz val="11"/>
            <color theme="1"/>
            <rFont val="Calibri"/>
            <family val="2"/>
            <scheme val="minor"/>
          </rPr>
          <t>Author:</t>
        </r>
        <r>
          <rPr>
            <sz val="11"/>
            <color theme="1"/>
            <rFont val="Calibri"/>
            <family val="2"/>
            <scheme val="minor"/>
          </rPr>
          <t xml:space="preserve">
normal rate + additional 10%</t>
        </r>
      </text>
    </comment>
    <comment ref="AQ23" authorId="0" shapeId="0" xr:uid="{E0D1BC49-6332-418F-8106-A650EEECE7D7}">
      <text>
        <r>
          <rPr>
            <b/>
            <sz val="11"/>
            <color theme="1"/>
            <rFont val="Calibri"/>
            <family val="2"/>
            <scheme val="minor"/>
          </rPr>
          <t>Author:</t>
        </r>
        <r>
          <rPr>
            <sz val="11"/>
            <color theme="1"/>
            <rFont val="Calibri"/>
            <family val="2"/>
            <scheme val="minor"/>
          </rPr>
          <t xml:space="preserve">
normal rate with additional 10 and 3 percent tax</t>
        </r>
      </text>
    </comment>
    <comment ref="AR23" authorId="0" shapeId="0" xr:uid="{3D9FBD41-9DE5-49D3-AE3E-7C739D9DDB70}">
      <text>
        <r>
          <rPr>
            <b/>
            <sz val="11"/>
            <color theme="1"/>
            <rFont val="Calibri"/>
            <family val="2"/>
            <scheme val="minor"/>
          </rPr>
          <t>Author:</t>
        </r>
        <r>
          <rPr>
            <sz val="11"/>
            <color theme="1"/>
            <rFont val="Calibri"/>
            <family val="2"/>
            <scheme val="minor"/>
          </rPr>
          <t xml:space="preserve">
normal rate with additional 10 and 3 percent tax</t>
        </r>
      </text>
    </comment>
    <comment ref="AS23" authorId="0" shapeId="0" xr:uid="{53D0E490-A85D-4B9B-A812-75C44C3F6E0E}">
      <text>
        <r>
          <rPr>
            <b/>
            <sz val="11"/>
            <color theme="1"/>
            <rFont val="Calibri"/>
            <family val="2"/>
            <scheme val="minor"/>
          </rPr>
          <t>Author:</t>
        </r>
        <r>
          <rPr>
            <sz val="11"/>
            <color theme="1"/>
            <rFont val="Calibri"/>
            <family val="2"/>
            <scheme val="minor"/>
          </rPr>
          <t xml:space="preserve">
normal rate with additional 10 and 3 percent tax</t>
        </r>
      </text>
    </comment>
    <comment ref="AT23" authorId="0" shapeId="0" xr:uid="{10A65560-ABC0-4A66-8ECB-AF4209180E43}">
      <text>
        <r>
          <rPr>
            <b/>
            <sz val="11"/>
            <color theme="1"/>
            <rFont val="Calibri"/>
            <family val="2"/>
            <scheme val="minor"/>
          </rPr>
          <t>Author:</t>
        </r>
        <r>
          <rPr>
            <sz val="11"/>
            <color theme="1"/>
            <rFont val="Calibri"/>
            <family val="2"/>
            <scheme val="minor"/>
          </rPr>
          <t xml:space="preserve">
normal rate with additional 10 and 3 percent tax</t>
        </r>
      </text>
    </comment>
    <comment ref="AU23" authorId="0" shapeId="0" xr:uid="{5AB58B5C-3B45-4C53-BA65-46C76A419438}">
      <text>
        <r>
          <rPr>
            <b/>
            <sz val="11"/>
            <color theme="1"/>
            <rFont val="Calibri"/>
            <family val="2"/>
            <scheme val="minor"/>
          </rPr>
          <t>Author:</t>
        </r>
        <r>
          <rPr>
            <sz val="11"/>
            <color theme="1"/>
            <rFont val="Calibri"/>
            <family val="2"/>
            <scheme val="minor"/>
          </rPr>
          <t xml:space="preserve">
normal rate with additional 10 and 3 percent tax</t>
        </r>
      </text>
    </comment>
    <comment ref="AV23" authorId="0" shapeId="0" xr:uid="{DE22E6BD-CB91-44B7-864E-FBB933DB1DA9}">
      <text>
        <r>
          <rPr>
            <b/>
            <sz val="11"/>
            <color theme="1"/>
            <rFont val="Calibri"/>
            <family val="2"/>
            <scheme val="minor"/>
          </rPr>
          <t>Author:</t>
        </r>
        <r>
          <rPr>
            <sz val="11"/>
            <color theme="1"/>
            <rFont val="Calibri"/>
            <family val="2"/>
            <scheme val="minor"/>
          </rPr>
          <t xml:space="preserve">
normal rate with additional 10 and 3 percent tax</t>
        </r>
      </text>
    </comment>
    <comment ref="AW23" authorId="0" shapeId="0" xr:uid="{C036F01D-610E-45D6-8881-A67AC93CE69C}">
      <text>
        <r>
          <rPr>
            <b/>
            <sz val="11"/>
            <color theme="1"/>
            <rFont val="Calibri"/>
            <family val="2"/>
            <scheme val="minor"/>
          </rPr>
          <t>Author:</t>
        </r>
        <r>
          <rPr>
            <sz val="11"/>
            <color theme="1"/>
            <rFont val="Calibri"/>
            <family val="2"/>
            <scheme val="minor"/>
          </rPr>
          <t xml:space="preserve">
normal rate with additional 10 and 3 percent tax</t>
        </r>
      </text>
    </comment>
    <comment ref="AX23" authorId="0" shapeId="0" xr:uid="{A0A02C21-E3E3-4F56-ACD9-B368EE4E009A}">
      <text>
        <r>
          <rPr>
            <b/>
            <sz val="11"/>
            <color theme="1"/>
            <rFont val="Calibri"/>
            <family val="2"/>
            <scheme val="minor"/>
          </rPr>
          <t>Author:</t>
        </r>
        <r>
          <rPr>
            <sz val="11"/>
            <color theme="1"/>
            <rFont val="Calibri"/>
            <family val="2"/>
            <scheme val="minor"/>
          </rPr>
          <t xml:space="preserve">
normal rate +  1.5% with additional 20% and 3% tax</t>
        </r>
      </text>
    </comment>
    <comment ref="AY23" authorId="0" shapeId="0" xr:uid="{3AF47615-A95C-4DA1-A6AA-BCD3B4570C33}">
      <text>
        <r>
          <rPr>
            <b/>
            <sz val="11"/>
            <color theme="1"/>
            <rFont val="Calibri"/>
            <family val="2"/>
            <scheme val="minor"/>
          </rPr>
          <t>Author:</t>
        </r>
        <r>
          <rPr>
            <sz val="11"/>
            <color theme="1"/>
            <rFont val="Calibri"/>
            <family val="2"/>
            <scheme val="minor"/>
          </rPr>
          <t xml:space="preserve">
normal rate +  1.5% with additional 20% and 3% tax</t>
        </r>
      </text>
    </comment>
    <comment ref="AZ23" authorId="0" shapeId="0" xr:uid="{23770E24-E5B0-4764-8863-FB89C2712FDD}">
      <text>
        <r>
          <rPr>
            <b/>
            <sz val="11"/>
            <color theme="1"/>
            <rFont val="Calibri"/>
            <family val="2"/>
            <scheme val="minor"/>
          </rPr>
          <t>Author:</t>
        </r>
        <r>
          <rPr>
            <sz val="11"/>
            <color theme="1"/>
            <rFont val="Calibri"/>
            <family val="2"/>
            <scheme val="minor"/>
          </rPr>
          <t xml:space="preserve">
normal rate +  1.5% with additional 20% and 3% tax</t>
        </r>
      </text>
    </comment>
    <comment ref="BA23" authorId="0" shapeId="0" xr:uid="{1447EEF0-75E2-4EAA-8134-DBC95401AF25}">
      <text>
        <r>
          <rPr>
            <b/>
            <sz val="11"/>
            <color theme="1"/>
            <rFont val="Calibri"/>
            <family val="2"/>
            <scheme val="minor"/>
          </rPr>
          <t>Author:</t>
        </r>
        <r>
          <rPr>
            <sz val="11"/>
            <color theme="1"/>
            <rFont val="Calibri"/>
            <family val="2"/>
            <scheme val="minor"/>
          </rPr>
          <t xml:space="preserve">
normal rate +  1.5% with additional 20% and 3% tax</t>
        </r>
      </text>
    </comment>
    <comment ref="BB23" authorId="0" shapeId="0" xr:uid="{AD7B7AE1-8025-40AA-9104-F083BA486BB6}">
      <text>
        <r>
          <rPr>
            <b/>
            <sz val="11"/>
            <color theme="1"/>
            <rFont val="Calibri"/>
            <family val="2"/>
            <scheme val="minor"/>
          </rPr>
          <t>Author:</t>
        </r>
        <r>
          <rPr>
            <sz val="11"/>
            <color theme="1"/>
            <rFont val="Calibri"/>
            <family val="2"/>
            <scheme val="minor"/>
          </rPr>
          <t xml:space="preserve">
normal rate +  1.5% with additional 20% and 3% tax</t>
        </r>
      </text>
    </comment>
    <comment ref="BC23" authorId="0" shapeId="0" xr:uid="{C56129FC-4800-42FC-B8F3-21C8A0079B02}">
      <text>
        <r>
          <rPr>
            <b/>
            <sz val="11"/>
            <color theme="1"/>
            <rFont val="Calibri"/>
            <family val="2"/>
            <scheme val="minor"/>
          </rPr>
          <t>Author:</t>
        </r>
        <r>
          <rPr>
            <sz val="11"/>
            <color theme="1"/>
            <rFont val="Calibri"/>
            <family val="2"/>
            <scheme val="minor"/>
          </rPr>
          <t xml:space="preserve">
normal rate +  1.5% with additional 20% and 3% tax</t>
        </r>
      </text>
    </comment>
    <comment ref="BD23" authorId="0" shapeId="0" xr:uid="{5F71F4A9-B24B-484E-880B-BCC1379A8D70}">
      <text>
        <r>
          <rPr>
            <b/>
            <sz val="11"/>
            <color theme="1"/>
            <rFont val="Calibri"/>
            <family val="2"/>
            <scheme val="minor"/>
          </rPr>
          <t>Author:</t>
        </r>
        <r>
          <rPr>
            <sz val="11"/>
            <color theme="1"/>
            <rFont val="Calibri"/>
            <family val="2"/>
            <scheme val="minor"/>
          </rPr>
          <t xml:space="preserve">
normal rate +  3% with additional 20% and 3% tax</t>
        </r>
      </text>
    </comment>
    <comment ref="BE23" authorId="0" shapeId="0" xr:uid="{99D775F3-1602-4570-8DE3-66170D10FC9C}">
      <text>
        <r>
          <rPr>
            <b/>
            <sz val="11"/>
            <color theme="1"/>
            <rFont val="Calibri"/>
            <family val="2"/>
            <scheme val="minor"/>
          </rPr>
          <t>Author:</t>
        </r>
        <r>
          <rPr>
            <sz val="11"/>
            <color theme="1"/>
            <rFont val="Calibri"/>
            <family val="2"/>
            <scheme val="minor"/>
          </rPr>
          <t xml:space="preserve">
normal rate +  3% with additional 20% and 3% tax</t>
        </r>
      </text>
    </comment>
    <comment ref="BF23" authorId="0" shapeId="0" xr:uid="{C60A6452-B5C2-4677-AE31-C5B5F4A81598}">
      <text>
        <r>
          <rPr>
            <b/>
            <sz val="11"/>
            <color theme="1"/>
            <rFont val="Calibri"/>
            <family val="2"/>
            <scheme val="minor"/>
          </rPr>
          <t>Author:</t>
        </r>
        <r>
          <rPr>
            <sz val="11"/>
            <color theme="1"/>
            <rFont val="Calibri"/>
            <family val="2"/>
            <scheme val="minor"/>
          </rPr>
          <t xml:space="preserve">
normal rate +  3% with additional 20% and 3% tax</t>
        </r>
      </text>
    </comment>
    <comment ref="BG23" authorId="0" shapeId="0" xr:uid="{48A002B0-BB2C-4CAE-8C8C-B70FA338A68F}">
      <text>
        <r>
          <rPr>
            <b/>
            <sz val="11"/>
            <color theme="1"/>
            <rFont val="Calibri"/>
            <family val="2"/>
            <scheme val="minor"/>
          </rPr>
          <t>Author:</t>
        </r>
        <r>
          <rPr>
            <sz val="11"/>
            <color theme="1"/>
            <rFont val="Calibri"/>
            <family val="2"/>
            <scheme val="minor"/>
          </rPr>
          <t xml:space="preserve">
normal rate +  3% with additional 20% and 3% tax</t>
        </r>
      </text>
    </comment>
    <comment ref="BH23" authorId="0" shapeId="0" xr:uid="{7ACA19BE-76E7-42E8-AE14-213C21954ABD}">
      <text>
        <r>
          <rPr>
            <b/>
            <sz val="11"/>
            <color theme="1"/>
            <rFont val="Calibri"/>
            <family val="2"/>
            <scheme val="minor"/>
          </rPr>
          <t>Author:</t>
        </r>
        <r>
          <rPr>
            <sz val="11"/>
            <color theme="1"/>
            <rFont val="Calibri"/>
            <family val="2"/>
            <scheme val="minor"/>
          </rPr>
          <t xml:space="preserve">
normal rate +  3% with additional 20% and 3% tax</t>
        </r>
      </text>
    </comment>
    <comment ref="BI23" authorId="0" shapeId="0" xr:uid="{CD959420-369E-4310-AED5-04E74C6B013C}">
      <text>
        <r>
          <rPr>
            <b/>
            <sz val="11"/>
            <color theme="1"/>
            <rFont val="Calibri"/>
            <family val="2"/>
            <scheme val="minor"/>
          </rPr>
          <t>Author:</t>
        </r>
        <r>
          <rPr>
            <sz val="11"/>
            <color theme="1"/>
            <rFont val="Calibri"/>
            <family val="2"/>
            <scheme val="minor"/>
          </rPr>
          <t xml:space="preserve">
normal rate +  3% with additional 20% and 3% tax</t>
        </r>
      </text>
    </comment>
    <comment ref="BJ23" authorId="0" shapeId="0" xr:uid="{DEA22030-E117-4A01-9232-AA00AB875F80}">
      <text>
        <r>
          <rPr>
            <b/>
            <sz val="11"/>
            <color theme="1"/>
            <rFont val="Calibri"/>
            <family val="2"/>
            <scheme val="minor"/>
          </rPr>
          <t>Author:</t>
        </r>
        <r>
          <rPr>
            <sz val="11"/>
            <color theme="1"/>
            <rFont val="Calibri"/>
            <family val="2"/>
            <scheme val="minor"/>
          </rPr>
          <t xml:space="preserve">
normal rate +  3% with additional 20% and 3% tax</t>
        </r>
      </text>
    </comment>
    <comment ref="BK23" authorId="0" shapeId="0" xr:uid="{6B469120-6B25-47D0-B4B7-204418D94D51}">
      <text>
        <r>
          <rPr>
            <b/>
            <sz val="11"/>
            <color theme="1"/>
            <rFont val="Calibri"/>
            <family val="2"/>
            <scheme val="minor"/>
          </rPr>
          <t>Author:</t>
        </r>
        <r>
          <rPr>
            <sz val="11"/>
            <color theme="1"/>
            <rFont val="Calibri"/>
            <family val="2"/>
            <scheme val="minor"/>
          </rPr>
          <t xml:space="preserve">
normal rate +  3% with additional 20% and 3% tax</t>
        </r>
      </text>
    </comment>
    <comment ref="BL23" authorId="0" shapeId="0" xr:uid="{59833D65-40E0-44AF-9E25-1397E045712D}">
      <text>
        <r>
          <rPr>
            <b/>
            <sz val="11"/>
            <color rgb="FF000000"/>
            <rFont val="Calibri"/>
            <family val="2"/>
          </rPr>
          <t>Author:</t>
        </r>
        <r>
          <rPr>
            <sz val="11"/>
            <color rgb="FF000000"/>
            <rFont val="Calibri"/>
            <family val="2"/>
          </rPr>
          <t xml:space="preserve">
normal rate +  3% with additional 20% and 3% tax</t>
        </r>
      </text>
    </comment>
    <comment ref="BM23" authorId="0" shapeId="0" xr:uid="{6226A72B-3F13-49E4-B3C4-A1124E9C0C2D}">
      <text>
        <r>
          <rPr>
            <b/>
            <sz val="11"/>
            <color theme="1"/>
            <rFont val="Calibri"/>
            <family val="2"/>
            <scheme val="minor"/>
          </rPr>
          <t>Author:</t>
        </r>
        <r>
          <rPr>
            <sz val="11"/>
            <color theme="1"/>
            <rFont val="Calibri"/>
            <family val="2"/>
            <scheme val="minor"/>
          </rPr>
          <t xml:space="preserve">
normal rate +  3% with additional 20% and 3% tax</t>
        </r>
      </text>
    </comment>
    <comment ref="BN23" authorId="0" shapeId="0" xr:uid="{07144B41-91AE-481E-BD9F-7D36F72C35C0}">
      <text>
        <r>
          <rPr>
            <b/>
            <sz val="11"/>
            <color rgb="FF000000"/>
            <rFont val="Calibri"/>
            <family val="2"/>
          </rPr>
          <t>Author:</t>
        </r>
        <r>
          <rPr>
            <sz val="11"/>
            <color rgb="FF000000"/>
            <rFont val="Calibri"/>
            <family val="2"/>
          </rPr>
          <t xml:space="preserve">
normal rate +  3% with additional 20% and 3% tax</t>
        </r>
      </text>
    </comment>
    <comment ref="BO23" authorId="0" shapeId="0" xr:uid="{6242601F-4808-0246-A6A4-6637FF4B1A70}">
      <text>
        <r>
          <rPr>
            <b/>
            <sz val="10"/>
            <color rgb="FF000000"/>
            <rFont val="Tahoma"/>
            <family val="2"/>
          </rPr>
          <t>Author:</t>
        </r>
        <r>
          <rPr>
            <sz val="10"/>
            <color rgb="FF000000"/>
            <rFont val="Tahoma"/>
            <family val="2"/>
          </rPr>
          <t xml:space="preserve">
New normal rate of 6.75% plus additional 3% tax</t>
        </r>
      </text>
    </comment>
    <comment ref="BP23" authorId="0" shapeId="0" xr:uid="{6D7DAE3D-D75F-2148-B205-AD9C992FEB86}">
      <text>
        <r>
          <rPr>
            <b/>
            <sz val="10"/>
            <color rgb="FF000000"/>
            <rFont val="Tahoma"/>
            <family val="2"/>
          </rPr>
          <t>Author:</t>
        </r>
        <r>
          <rPr>
            <sz val="10"/>
            <color rgb="FF000000"/>
            <rFont val="Tahoma"/>
            <family val="2"/>
          </rPr>
          <t xml:space="preserve">
New normal rate of 6.75% plus additional 3% tax</t>
        </r>
      </text>
    </comment>
    <comment ref="BQ23" authorId="0" shapeId="0" xr:uid="{5DFC8E44-574A-9F4E-9455-A94B74226871}">
      <text>
        <r>
          <rPr>
            <b/>
            <sz val="10"/>
            <color rgb="FF000000"/>
            <rFont val="Calibri"/>
            <family val="2"/>
          </rPr>
          <t>Author:</t>
        </r>
        <r>
          <rPr>
            <sz val="10"/>
            <color rgb="FF000000"/>
            <rFont val="Calibri"/>
            <family val="2"/>
          </rPr>
          <t xml:space="preserve">
tax reform consolidated multiple rates into single tax rate beginning 1967
</t>
        </r>
      </text>
    </comment>
    <comment ref="BU23" authorId="0" shapeId="0" xr:uid="{4BD42799-6696-384E-BF3B-ECE8948CBA14}">
      <text>
        <r>
          <rPr>
            <b/>
            <sz val="9"/>
            <color rgb="FF000000"/>
            <rFont val="Tahoma"/>
            <family val="2"/>
          </rPr>
          <t>Author:</t>
        </r>
        <r>
          <rPr>
            <sz val="9"/>
            <color rgb="FF000000"/>
            <rFont val="Tahoma"/>
            <family val="2"/>
          </rPr>
          <t xml:space="preserve">
</t>
        </r>
        <r>
          <rPr>
            <sz val="9"/>
            <color rgb="FF000000"/>
            <rFont val="Tahoma"/>
            <family val="2"/>
          </rPr>
          <t>7.5% plus a 14% surtax</t>
        </r>
      </text>
    </comment>
    <comment ref="BV23" authorId="0" shapeId="0" xr:uid="{2A255050-DA6D-1546-9A7E-3F2CD190CA6F}">
      <text>
        <r>
          <rPr>
            <b/>
            <sz val="9"/>
            <color rgb="FF000000"/>
            <rFont val="Tahoma"/>
            <family val="2"/>
          </rPr>
          <t>Author:</t>
        </r>
        <r>
          <rPr>
            <sz val="9"/>
            <color rgb="FF000000"/>
            <rFont val="Tahoma"/>
            <family val="2"/>
          </rPr>
          <t xml:space="preserve">
</t>
        </r>
        <r>
          <rPr>
            <sz val="9"/>
            <color rgb="FF000000"/>
            <rFont val="Tahoma"/>
            <family val="2"/>
          </rPr>
          <t>7.5% plus a 14% surtax</t>
        </r>
      </text>
    </comment>
    <comment ref="BW23" authorId="0" shapeId="0" xr:uid="{AE809577-FB14-485C-BDC5-E6AA70FC63F1}">
      <text>
        <r>
          <rPr>
            <b/>
            <sz val="9"/>
            <color rgb="FF000000"/>
            <rFont val="Tahoma"/>
            <family val="2"/>
          </rPr>
          <t>Author:</t>
        </r>
        <r>
          <rPr>
            <sz val="9"/>
            <color rgb="FF000000"/>
            <rFont val="Tahoma"/>
            <family val="2"/>
          </rPr>
          <t xml:space="preserve">
</t>
        </r>
        <r>
          <rPr>
            <sz val="9"/>
            <color rgb="FF000000"/>
            <rFont val="Tahoma"/>
            <family val="2"/>
          </rPr>
          <t>7.5% plus a 14% surtax</t>
        </r>
      </text>
    </comment>
    <comment ref="BX23" authorId="0" shapeId="0" xr:uid="{B22F90B4-CCAB-3E46-B243-BA8285E14763}">
      <text>
        <r>
          <rPr>
            <b/>
            <sz val="9"/>
            <color rgb="FF000000"/>
            <rFont val="Tahoma"/>
            <family val="2"/>
          </rPr>
          <t>Author:</t>
        </r>
        <r>
          <rPr>
            <sz val="9"/>
            <color rgb="FF000000"/>
            <rFont val="Tahoma"/>
            <family val="2"/>
          </rPr>
          <t xml:space="preserve">
</t>
        </r>
        <r>
          <rPr>
            <sz val="9"/>
            <color rgb="FF000000"/>
            <rFont val="Tahoma"/>
            <family val="2"/>
          </rPr>
          <t>7.5% plus a 14% surtax</t>
        </r>
      </text>
    </comment>
    <comment ref="BY23" authorId="0" shapeId="0" xr:uid="{25A86545-9CD4-A44D-BECC-F331B72B41F8}">
      <text>
        <r>
          <rPr>
            <b/>
            <sz val="9"/>
            <color rgb="FF000000"/>
            <rFont val="Tahoma"/>
            <family val="2"/>
          </rPr>
          <t>Author:</t>
        </r>
        <r>
          <rPr>
            <sz val="9"/>
            <color rgb="FF000000"/>
            <rFont val="Tahoma"/>
            <family val="2"/>
          </rPr>
          <t xml:space="preserve">
</t>
        </r>
        <r>
          <rPr>
            <sz val="9"/>
            <color rgb="FF000000"/>
            <rFont val="Tahoma"/>
            <family val="2"/>
          </rPr>
          <t>7.5% plus a 14% surtax</t>
        </r>
      </text>
    </comment>
    <comment ref="BZ23" authorId="0" shapeId="0" xr:uid="{63A17593-80CC-48CA-9AB4-9EAEAD981B20}">
      <text>
        <r>
          <rPr>
            <b/>
            <sz val="9"/>
            <color rgb="FF000000"/>
            <rFont val="Tahoma"/>
            <family val="2"/>
          </rPr>
          <t>Author:</t>
        </r>
        <r>
          <rPr>
            <sz val="9"/>
            <color rgb="FF000000"/>
            <rFont val="Tahoma"/>
            <family val="2"/>
          </rPr>
          <t xml:space="preserve">
</t>
        </r>
        <r>
          <rPr>
            <sz val="9"/>
            <color rgb="FF000000"/>
            <rFont val="Tahoma"/>
            <family val="2"/>
          </rPr>
          <t>8.33% plus 14% surtax plus 10% surtax (on normal rate and the 14% surtax)</t>
        </r>
      </text>
    </comment>
    <comment ref="CA23" authorId="0" shapeId="0" xr:uid="{8ADAAFB3-5A97-A14C-902B-88EFD0F5275A}">
      <text>
        <r>
          <rPr>
            <b/>
            <sz val="9"/>
            <color rgb="FF000000"/>
            <rFont val="Tahoma"/>
            <family val="2"/>
          </rPr>
          <t>Author:</t>
        </r>
        <r>
          <rPr>
            <sz val="9"/>
            <color rgb="FF000000"/>
            <rFont val="Tahoma"/>
            <family val="2"/>
          </rPr>
          <t xml:space="preserve">
</t>
        </r>
        <r>
          <rPr>
            <sz val="9"/>
            <color rgb="FF000000"/>
            <rFont val="Tahoma"/>
            <family val="2"/>
          </rPr>
          <t>8.33% plus 14% surtax</t>
        </r>
      </text>
    </comment>
    <comment ref="CB23" authorId="0" shapeId="0" xr:uid="{3594422D-9BFC-5B44-937A-19267C4A32E3}">
      <text>
        <r>
          <rPr>
            <b/>
            <sz val="9"/>
            <color rgb="FF000000"/>
            <rFont val="Tahoma"/>
            <family val="2"/>
          </rPr>
          <t>Author:</t>
        </r>
        <r>
          <rPr>
            <sz val="9"/>
            <color rgb="FF000000"/>
            <rFont val="Tahoma"/>
            <family val="2"/>
          </rPr>
          <t xml:space="preserve">
</t>
        </r>
        <r>
          <rPr>
            <sz val="9"/>
            <color rgb="FF000000"/>
            <rFont val="Tahoma"/>
            <family val="2"/>
          </rPr>
          <t>8.33% plus 14% surtax</t>
        </r>
      </text>
    </comment>
    <comment ref="CC23" authorId="0" shapeId="0" xr:uid="{EFB08B69-5C33-9646-82A1-73F986BD1553}">
      <text>
        <r>
          <rPr>
            <b/>
            <sz val="9"/>
            <color rgb="FF000000"/>
            <rFont val="Tahoma"/>
            <family val="2"/>
          </rPr>
          <t>Author:</t>
        </r>
        <r>
          <rPr>
            <sz val="9"/>
            <color rgb="FF000000"/>
            <rFont val="Tahoma"/>
            <family val="2"/>
          </rPr>
          <t xml:space="preserve">
</t>
        </r>
        <r>
          <rPr>
            <sz val="9"/>
            <color rgb="FF000000"/>
            <rFont val="Tahoma"/>
            <family val="2"/>
          </rPr>
          <t>8.33% plus 14% surtax</t>
        </r>
      </text>
    </comment>
    <comment ref="CD23" authorId="0" shapeId="0" xr:uid="{76EB0F36-03E2-42E0-8A0D-65AED8CFD576}">
      <text>
        <r>
          <rPr>
            <b/>
            <sz val="9"/>
            <color rgb="FF000000"/>
            <rFont val="Tahoma"/>
            <family val="2"/>
          </rPr>
          <t>Author:</t>
        </r>
        <r>
          <rPr>
            <sz val="9"/>
            <color rgb="FF000000"/>
            <rFont val="Tahoma"/>
            <family val="2"/>
          </rPr>
          <t xml:space="preserve">
</t>
        </r>
        <r>
          <rPr>
            <sz val="9"/>
            <color rgb="FF000000"/>
            <rFont val="Tahoma"/>
            <family val="2"/>
          </rPr>
          <t>8.33% plus 14% surtax</t>
        </r>
      </text>
    </comment>
    <comment ref="CE23" authorId="0" shapeId="0" xr:uid="{D3FC8DAB-04C7-3145-A466-0A776F4D534B}">
      <text>
        <r>
          <rPr>
            <b/>
            <sz val="9"/>
            <color rgb="FF000000"/>
            <rFont val="Tahoma"/>
            <family val="2"/>
          </rPr>
          <t>Author:</t>
        </r>
        <r>
          <rPr>
            <sz val="9"/>
            <color rgb="FF000000"/>
            <rFont val="Tahoma"/>
            <family val="2"/>
          </rPr>
          <t xml:space="preserve">
</t>
        </r>
        <r>
          <rPr>
            <sz val="9"/>
            <color rgb="FF000000"/>
            <rFont val="Tahoma"/>
            <family val="2"/>
          </rPr>
          <t>8.33% plus 14% surtax</t>
        </r>
      </text>
    </comment>
    <comment ref="CF23" authorId="0" shapeId="0" xr:uid="{71D7619B-3E53-8143-AD4E-804A72C173C7}">
      <text>
        <r>
          <rPr>
            <b/>
            <sz val="9"/>
            <color rgb="FF000000"/>
            <rFont val="Tahoma"/>
            <family val="2"/>
          </rPr>
          <t>Author:</t>
        </r>
        <r>
          <rPr>
            <sz val="9"/>
            <color rgb="FF000000"/>
            <rFont val="Tahoma"/>
            <family val="2"/>
          </rPr>
          <t xml:space="preserve">
</t>
        </r>
        <r>
          <rPr>
            <sz val="9"/>
            <color rgb="FF000000"/>
            <rFont val="Tahoma"/>
            <family val="2"/>
          </rPr>
          <t>8.33% plus 14% surtax</t>
        </r>
      </text>
    </comment>
    <comment ref="CG23" authorId="0" shapeId="0" xr:uid="{CEBA84CF-3092-E846-85DC-16906590CCF9}">
      <text>
        <r>
          <rPr>
            <b/>
            <sz val="9"/>
            <color rgb="FF000000"/>
            <rFont val="Tahoma"/>
            <family val="2"/>
          </rPr>
          <t>Author:</t>
        </r>
        <r>
          <rPr>
            <sz val="9"/>
            <color rgb="FF000000"/>
            <rFont val="Tahoma"/>
            <family val="2"/>
          </rPr>
          <t xml:space="preserve">
</t>
        </r>
        <r>
          <rPr>
            <sz val="9"/>
            <color rgb="FF000000"/>
            <rFont val="Tahoma"/>
            <family val="2"/>
          </rPr>
          <t>8.33% plus 14% surtax</t>
        </r>
      </text>
    </comment>
    <comment ref="CH23" authorId="0" shapeId="0" xr:uid="{C7B09E31-1C1A-024B-95CA-8F8754B53E54}">
      <text>
        <r>
          <rPr>
            <b/>
            <sz val="9"/>
            <color rgb="FF000000"/>
            <rFont val="Tahoma"/>
            <family val="2"/>
          </rPr>
          <t>Author:</t>
        </r>
        <r>
          <rPr>
            <sz val="9"/>
            <color rgb="FF000000"/>
            <rFont val="Tahoma"/>
            <family val="2"/>
          </rPr>
          <t xml:space="preserve">
</t>
        </r>
        <r>
          <rPr>
            <sz val="9"/>
            <color rgb="FF000000"/>
            <rFont val="Tahoma"/>
            <family val="2"/>
          </rPr>
          <t>8.33% plus 14% surtax</t>
        </r>
      </text>
    </comment>
    <comment ref="CI23" authorId="0" shapeId="0" xr:uid="{4B4B7E45-BAFA-CD40-A053-215969ADC314}">
      <text>
        <r>
          <rPr>
            <b/>
            <sz val="9"/>
            <color rgb="FF000000"/>
            <rFont val="Tahoma"/>
            <family val="2"/>
          </rPr>
          <t>Author:</t>
        </r>
        <r>
          <rPr>
            <sz val="9"/>
            <color rgb="FF000000"/>
            <rFont val="Tahoma"/>
            <family val="2"/>
          </rPr>
          <t xml:space="preserve">
</t>
        </r>
        <r>
          <rPr>
            <sz val="9"/>
            <color rgb="FF000000"/>
            <rFont val="Tahoma"/>
            <family val="2"/>
          </rPr>
          <t>8.33% plus 14% surtax</t>
        </r>
      </text>
    </comment>
    <comment ref="CL23" authorId="0" shapeId="0" xr:uid="{1FDC55FB-375E-A04B-86BC-7B06819076A2}">
      <text>
        <r>
          <rPr>
            <b/>
            <sz val="9"/>
            <color rgb="FF000000"/>
            <rFont val="Tahoma"/>
            <family val="2"/>
          </rPr>
          <t>Author:</t>
        </r>
        <r>
          <rPr>
            <sz val="9"/>
            <color rgb="FF000000"/>
            <rFont val="Tahoma"/>
            <family val="2"/>
          </rPr>
          <t xml:space="preserve">
</t>
        </r>
        <r>
          <rPr>
            <sz val="9"/>
            <color rgb="FF000000"/>
            <rFont val="Tahoma"/>
            <family val="2"/>
          </rPr>
          <t>8.33% plus 14% surtax</t>
        </r>
      </text>
    </comment>
    <comment ref="CM23" authorId="0" shapeId="0" xr:uid="{A0C8B370-9041-1540-980B-8C7BD0D66B64}">
      <text>
        <r>
          <rPr>
            <b/>
            <sz val="9"/>
            <color rgb="FF000000"/>
            <rFont val="Tahoma"/>
            <family val="2"/>
          </rPr>
          <t>Author:</t>
        </r>
        <r>
          <rPr>
            <sz val="9"/>
            <color rgb="FF000000"/>
            <rFont val="Tahoma"/>
            <family val="2"/>
          </rPr>
          <t xml:space="preserve">
</t>
        </r>
        <r>
          <rPr>
            <sz val="9"/>
            <color rgb="FF000000"/>
            <rFont val="Tahoma"/>
            <family val="2"/>
          </rPr>
          <t>8.33% plus 14% surtax</t>
        </r>
      </text>
    </comment>
    <comment ref="CN23" authorId="0" shapeId="0" xr:uid="{36C4C1AB-349E-E040-A9D1-A5760A4B3454}">
      <text>
        <r>
          <rPr>
            <b/>
            <sz val="9"/>
            <color rgb="FF000000"/>
            <rFont val="Tahoma"/>
            <family val="2"/>
          </rPr>
          <t>Author:</t>
        </r>
        <r>
          <rPr>
            <sz val="9"/>
            <color rgb="FF000000"/>
            <rFont val="Tahoma"/>
            <family val="2"/>
          </rPr>
          <t xml:space="preserve">
</t>
        </r>
        <r>
          <rPr>
            <sz val="9"/>
            <color rgb="FF000000"/>
            <rFont val="Tahoma"/>
            <family val="2"/>
          </rPr>
          <t>8.33% plus 14% surtax</t>
        </r>
      </text>
    </comment>
    <comment ref="CO23" authorId="0" shapeId="0" xr:uid="{5558EB6C-3313-3A48-BA70-B297BDFD5BD4}">
      <text>
        <r>
          <rPr>
            <b/>
            <sz val="9"/>
            <color rgb="FF000000"/>
            <rFont val="Tahoma"/>
            <family val="2"/>
          </rPr>
          <t>Author:</t>
        </r>
        <r>
          <rPr>
            <sz val="9"/>
            <color rgb="FF000000"/>
            <rFont val="Tahoma"/>
            <family val="2"/>
          </rPr>
          <t xml:space="preserve">
</t>
        </r>
        <r>
          <rPr>
            <sz val="9"/>
            <color rgb="FF000000"/>
            <rFont val="Tahoma"/>
            <family val="2"/>
          </rPr>
          <t>8.33% plus 14% surtax</t>
        </r>
      </text>
    </comment>
    <comment ref="CP23" authorId="0" shapeId="0" xr:uid="{CF1E5C60-8D75-CC4D-BF15-A38E8B59AAFC}">
      <text>
        <r>
          <rPr>
            <b/>
            <sz val="9"/>
            <color rgb="FF000000"/>
            <rFont val="Tahoma"/>
            <family val="2"/>
          </rPr>
          <t>Author:</t>
        </r>
        <r>
          <rPr>
            <sz val="9"/>
            <color rgb="FF000000"/>
            <rFont val="Tahoma"/>
            <family val="2"/>
          </rPr>
          <t xml:space="preserve">
</t>
        </r>
        <r>
          <rPr>
            <sz val="9"/>
            <color rgb="FF000000"/>
            <rFont val="Tahoma"/>
            <family val="2"/>
          </rPr>
          <t>8.33% plus 14% surtax</t>
        </r>
      </text>
    </comment>
    <comment ref="CQ23" authorId="0" shapeId="0" xr:uid="{319DC749-5D8C-A745-A5B3-E47993C30131}">
      <text>
        <r>
          <rPr>
            <b/>
            <sz val="9"/>
            <color rgb="FF000000"/>
            <rFont val="Tahoma"/>
            <family val="2"/>
          </rPr>
          <t>Author:</t>
        </r>
        <r>
          <rPr>
            <sz val="9"/>
            <color rgb="FF000000"/>
            <rFont val="Tahoma"/>
            <family val="2"/>
          </rPr>
          <t xml:space="preserve">
</t>
        </r>
        <r>
          <rPr>
            <sz val="9"/>
            <color rgb="FF000000"/>
            <rFont val="Tahoma"/>
            <family val="2"/>
          </rPr>
          <t>8.33% plus 14% surtax</t>
        </r>
      </text>
    </comment>
    <comment ref="CR23" authorId="0" shapeId="0" xr:uid="{8445095D-16FF-8D49-BF8B-6DD5049D4E9D}">
      <text>
        <r>
          <rPr>
            <b/>
            <sz val="9"/>
            <color rgb="FF000000"/>
            <rFont val="Tahoma"/>
            <family val="2"/>
          </rPr>
          <t>Author:</t>
        </r>
        <r>
          <rPr>
            <sz val="9"/>
            <color rgb="FF000000"/>
            <rFont val="Tahoma"/>
            <family val="2"/>
          </rPr>
          <t xml:space="preserve">
</t>
        </r>
        <r>
          <rPr>
            <sz val="9"/>
            <color rgb="FF000000"/>
            <rFont val="Tahoma"/>
            <family val="2"/>
          </rPr>
          <t>8.33% plus 14% surtax</t>
        </r>
      </text>
    </comment>
    <comment ref="CS23" authorId="0" shapeId="0" xr:uid="{92FCF789-1344-504B-A3D5-337F16B5FF0D}">
      <text>
        <r>
          <rPr>
            <b/>
            <sz val="9"/>
            <color rgb="FF000000"/>
            <rFont val="Tahoma"/>
            <family val="2"/>
          </rPr>
          <t>Author:</t>
        </r>
        <r>
          <rPr>
            <sz val="9"/>
            <color rgb="FF000000"/>
            <rFont val="Tahoma"/>
            <family val="2"/>
          </rPr>
          <t xml:space="preserve">
</t>
        </r>
        <r>
          <rPr>
            <sz val="9"/>
            <color rgb="FF000000"/>
            <rFont val="Tahoma"/>
            <family val="2"/>
          </rPr>
          <t>8.33% plus 14% surtax</t>
        </r>
      </text>
    </comment>
    <comment ref="CT23" authorId="0" shapeId="0" xr:uid="{553855F9-AD3B-A048-845F-B5C98BCED74B}">
      <text>
        <r>
          <rPr>
            <b/>
            <sz val="9"/>
            <color rgb="FF000000"/>
            <rFont val="Tahoma"/>
            <family val="2"/>
          </rPr>
          <t>Author:</t>
        </r>
        <r>
          <rPr>
            <sz val="9"/>
            <color rgb="FF000000"/>
            <rFont val="Tahoma"/>
            <family val="2"/>
          </rPr>
          <t xml:space="preserve">
</t>
        </r>
        <r>
          <rPr>
            <sz val="9"/>
            <color rgb="FF000000"/>
            <rFont val="Tahoma"/>
            <family val="2"/>
          </rPr>
          <t>8.33% plus 14% surtax</t>
        </r>
      </text>
    </comment>
    <comment ref="CU23" authorId="0" shapeId="0" xr:uid="{2FF252A8-7DFB-6D4E-B4EF-653D53CB5D39}">
      <text>
        <r>
          <rPr>
            <b/>
            <sz val="9"/>
            <color rgb="FF000000"/>
            <rFont val="Tahoma"/>
            <family val="2"/>
          </rPr>
          <t>Author:</t>
        </r>
        <r>
          <rPr>
            <sz val="9"/>
            <color rgb="FF000000"/>
            <rFont val="Tahoma"/>
            <family val="2"/>
          </rPr>
          <t xml:space="preserve">
</t>
        </r>
        <r>
          <rPr>
            <sz val="9"/>
            <color rgb="FF000000"/>
            <rFont val="Tahoma"/>
            <family val="2"/>
          </rPr>
          <t>8.33% plus 14% surtax</t>
        </r>
      </text>
    </comment>
    <comment ref="CV23" authorId="0" shapeId="0" xr:uid="{415F0DF9-2907-3E45-B3A5-C2E985C8B975}">
      <text>
        <r>
          <rPr>
            <b/>
            <sz val="9"/>
            <color rgb="FF000000"/>
            <rFont val="Tahoma"/>
            <family val="2"/>
          </rPr>
          <t>Author:</t>
        </r>
        <r>
          <rPr>
            <sz val="9"/>
            <color rgb="FF000000"/>
            <rFont val="Tahoma"/>
            <family val="2"/>
          </rPr>
          <t xml:space="preserve">
</t>
        </r>
        <r>
          <rPr>
            <sz val="9"/>
            <color rgb="FF000000"/>
            <rFont val="Tahoma"/>
            <family val="2"/>
          </rPr>
          <t>8.33% plus 14% surtax</t>
        </r>
      </text>
    </comment>
    <comment ref="CW23" authorId="0" shapeId="0" xr:uid="{F8C4C6CB-FB50-4148-B6C5-14F0363EA616}">
      <text>
        <r>
          <rPr>
            <b/>
            <sz val="9"/>
            <color rgb="FF000000"/>
            <rFont val="Tahoma"/>
            <family val="2"/>
          </rPr>
          <t>Author:</t>
        </r>
        <r>
          <rPr>
            <sz val="9"/>
            <color rgb="FF000000"/>
            <rFont val="Tahoma"/>
            <family val="2"/>
          </rPr>
          <t xml:space="preserve">
</t>
        </r>
        <r>
          <rPr>
            <sz val="9"/>
            <color rgb="FF000000"/>
            <rFont val="Tahoma"/>
            <family val="2"/>
          </rPr>
          <t>8.33% plus 14% surtax</t>
        </r>
      </text>
    </comment>
    <comment ref="CX23" authorId="0" shapeId="0" xr:uid="{D661C97E-ECB2-1C40-9833-F2BF73DA958F}">
      <text>
        <r>
          <rPr>
            <b/>
            <sz val="9"/>
            <color rgb="FF000000"/>
            <rFont val="Tahoma"/>
            <family val="2"/>
          </rPr>
          <t>Author:</t>
        </r>
        <r>
          <rPr>
            <sz val="9"/>
            <color rgb="FF000000"/>
            <rFont val="Tahoma"/>
            <family val="2"/>
          </rPr>
          <t xml:space="preserve">
</t>
        </r>
        <r>
          <rPr>
            <sz val="9"/>
            <color rgb="FF000000"/>
            <rFont val="Tahoma"/>
            <family val="2"/>
          </rPr>
          <t>8.33% plus 14% surtax</t>
        </r>
      </text>
    </comment>
    <comment ref="A24" authorId="0" shapeId="0" xr:uid="{974AC919-B11F-416B-9E4E-B4F5A9C53FC3}">
      <text>
        <r>
          <rPr>
            <b/>
            <sz val="11"/>
            <color rgb="FF000000"/>
            <rFont val="Calibri"/>
            <family val="2"/>
          </rPr>
          <t>Author:</t>
        </r>
        <r>
          <rPr>
            <sz val="11"/>
            <color rgb="FF000000"/>
            <rFont val="Calibri"/>
            <family val="2"/>
          </rPr>
          <t xml:space="preserve">
</t>
        </r>
        <r>
          <rPr>
            <sz val="11"/>
            <color rgb="FF000000"/>
            <rFont val="Calibri"/>
            <family val="2"/>
          </rPr>
          <t>https://www.house.mi.gov/hfa/Archives/PDF/Alpha/inco_tax.pdf</t>
        </r>
      </text>
    </comment>
    <comment ref="BC24" authorId="0" shapeId="0" xr:uid="{2AEE714A-D535-4F6D-83A9-8C2CB0D6A9B8}">
      <text>
        <r>
          <rPr>
            <b/>
            <sz val="11"/>
            <color theme="1"/>
            <rFont val="Calibri"/>
            <family val="2"/>
            <scheme val="minor"/>
          </rPr>
          <t>Author:</t>
        </r>
        <r>
          <rPr>
            <sz val="11"/>
            <color theme="1"/>
            <rFont val="Calibri"/>
            <family val="2"/>
            <scheme val="minor"/>
          </rPr>
          <t xml:space="preserve">
Mi institutes business activities tax (operated similar to VAT)</t>
        </r>
      </text>
    </comment>
    <comment ref="BU24" authorId="0" shapeId="0" xr:uid="{C50A2FF0-B821-46B0-AA87-E2251554CCF6}">
      <text>
        <r>
          <rPr>
            <b/>
            <sz val="9"/>
            <color indexed="81"/>
            <rFont val="Tahoma"/>
            <family val="2"/>
          </rPr>
          <t>Author:</t>
        </r>
        <r>
          <rPr>
            <sz val="9"/>
            <color indexed="81"/>
            <rFont val="Tahoma"/>
            <family val="2"/>
          </rPr>
          <t xml:space="preserve">
increase effective August 1, 1971</t>
        </r>
      </text>
    </comment>
    <comment ref="BZ24" authorId="0" shapeId="0" xr:uid="{59ECC79D-DA72-473A-99CA-336FCE33DB04}">
      <text>
        <r>
          <rPr>
            <b/>
            <sz val="9"/>
            <color rgb="FF000000"/>
            <rFont val="Tahoma"/>
            <family val="2"/>
          </rPr>
          <t>Author:</t>
        </r>
        <r>
          <rPr>
            <sz val="9"/>
            <color rgb="FF000000"/>
            <rFont val="Tahoma"/>
            <family val="2"/>
          </rPr>
          <t xml:space="preserve">
</t>
        </r>
        <r>
          <rPr>
            <sz val="9"/>
            <color rgb="FF000000"/>
            <rFont val="Tahoma"/>
            <family val="2"/>
          </rPr>
          <t>repealed (for a few decades) in 1976. Effective 1/1/76. Replaced by a new single business tax.</t>
        </r>
      </text>
    </comment>
    <comment ref="DF24" authorId="0" shapeId="0" xr:uid="{5CAED2BD-EE2B-41E4-AE6D-3C43F0271ABB}">
      <text>
        <r>
          <rPr>
            <b/>
            <sz val="9"/>
            <color rgb="FF000000"/>
            <rFont val="Tahoma"/>
            <family val="2"/>
          </rPr>
          <t>Author:</t>
        </r>
        <r>
          <rPr>
            <sz val="9"/>
            <color rgb="FF000000"/>
            <rFont val="Tahoma"/>
            <family val="2"/>
          </rPr>
          <t xml:space="preserve">
</t>
        </r>
        <r>
          <rPr>
            <sz val="9"/>
            <color rgb="FF000000"/>
            <rFont val="Tahoma"/>
            <family val="2"/>
          </rPr>
          <t>This was the short-lived Michigan Business Tax which included, among other things, a 4.95% tax on business income, whose starting point was federal taxable income. A 21.99% surcharge on tax before credits also applied.</t>
        </r>
      </text>
    </comment>
    <comment ref="DG24" authorId="0" shapeId="0" xr:uid="{DD60F686-FD91-C34B-AA2C-32FB950F7F04}">
      <text>
        <r>
          <rPr>
            <b/>
            <sz val="9"/>
            <color rgb="FF000000"/>
            <rFont val="Tahoma"/>
            <family val="2"/>
          </rPr>
          <t>Author:</t>
        </r>
        <r>
          <rPr>
            <sz val="9"/>
            <color rgb="FF000000"/>
            <rFont val="Tahoma"/>
            <family val="2"/>
          </rPr>
          <t xml:space="preserve">
</t>
        </r>
        <r>
          <rPr>
            <sz val="9"/>
            <color rgb="FF000000"/>
            <rFont val="Tahoma"/>
            <family val="2"/>
          </rPr>
          <t>This was the short-lived Michigan Business Tax which included, among other things, a 4.95% tax on business income, whose starting point was federal taxable income. A 21.99% surcharge on tax before credits also applied.</t>
        </r>
      </text>
    </comment>
    <comment ref="DH24" authorId="0" shapeId="0" xr:uid="{2B1E2AEA-B5CB-450D-9046-66FEB47787CA}">
      <text>
        <r>
          <rPr>
            <b/>
            <sz val="9"/>
            <color rgb="FF000000"/>
            <rFont val="Tahoma"/>
            <family val="2"/>
          </rPr>
          <t>Author:</t>
        </r>
        <r>
          <rPr>
            <sz val="9"/>
            <color rgb="FF000000"/>
            <rFont val="Tahoma"/>
            <family val="2"/>
          </rPr>
          <t xml:space="preserve">
</t>
        </r>
        <r>
          <rPr>
            <sz val="9"/>
            <color rgb="FF000000"/>
            <rFont val="Tahoma"/>
            <family val="2"/>
          </rPr>
          <t>This was the short-lived Michigan Business Tax which included, among other things, a 4.95% tax on business income, whose starting point was federal taxable income. A 21.99% surcharge on tax before credits also applied.</t>
        </r>
      </text>
    </comment>
    <comment ref="DI24" authorId="0" shapeId="0" xr:uid="{165FAA8F-9F8C-414E-ABA7-928CEBDE8C05}">
      <text>
        <r>
          <rPr>
            <b/>
            <sz val="9"/>
            <color rgb="FF000000"/>
            <rFont val="Tahoma"/>
            <family val="2"/>
          </rPr>
          <t>Author:</t>
        </r>
        <r>
          <rPr>
            <sz val="9"/>
            <color rgb="FF000000"/>
            <rFont val="Tahoma"/>
            <family val="2"/>
          </rPr>
          <t xml:space="preserve">
</t>
        </r>
        <r>
          <rPr>
            <sz val="9"/>
            <color rgb="FF000000"/>
            <rFont val="Tahoma"/>
            <family val="2"/>
          </rPr>
          <t>This was the short-lived Michigan Business Tax which included, among other things, a 4.95% tax on business income, whose starting point was federal taxable income. A 21.99% surcharge on tax before credits also applied.</t>
        </r>
      </text>
    </comment>
    <comment ref="DJ24" authorId="0" shapeId="0" xr:uid="{77760E2F-8D07-43E5-8679-5ACFA1CF4435}">
      <text>
        <r>
          <rPr>
            <b/>
            <sz val="9"/>
            <color rgb="FF000000"/>
            <rFont val="Tahoma"/>
            <family val="2"/>
          </rPr>
          <t>Author:</t>
        </r>
        <r>
          <rPr>
            <sz val="9"/>
            <color rgb="FF000000"/>
            <rFont val="Tahoma"/>
            <family val="2"/>
          </rPr>
          <t xml:space="preserve">
</t>
        </r>
        <r>
          <rPr>
            <sz val="9"/>
            <color rgb="FF000000"/>
            <rFont val="Tahoma"/>
            <family val="2"/>
          </rPr>
          <t>More traditional CIT replaced MBT, starting in 2012.</t>
        </r>
      </text>
    </comment>
    <comment ref="A25" authorId="0" shapeId="0" xr:uid="{5C2D1736-08CD-4BAC-9770-EE21B3221F14}">
      <text>
        <r>
          <rPr>
            <b/>
            <sz val="11"/>
            <color rgb="FF000000"/>
            <rFont val="Calibri"/>
            <family val="2"/>
          </rPr>
          <t>Author:</t>
        </r>
        <r>
          <rPr>
            <sz val="11"/>
            <color rgb="FF000000"/>
            <rFont val="Calibri"/>
            <family val="2"/>
          </rPr>
          <t xml:space="preserve">
https://www.leg.mn.gov/docs/pre2003/other/792892.pdf
</t>
        </r>
      </text>
    </comment>
    <comment ref="BE26" authorId="0" shapeId="0" xr:uid="{25CE5D2D-D5CE-B84D-938B-3B27C0F809C1}">
      <text>
        <r>
          <rPr>
            <b/>
            <sz val="10"/>
            <color rgb="FF000000"/>
            <rFont val="Calibri"/>
            <family val="2"/>
          </rPr>
          <t>Author:</t>
        </r>
        <r>
          <rPr>
            <sz val="10"/>
            <color rgb="FF000000"/>
            <rFont val="Calibri"/>
            <family val="2"/>
          </rPr>
          <t xml:space="preserve">
MS1954 Chapter 119 The Emergency Revenue Act of 1955 implemented a 1 year 14% surcharge on many taxes including income
</t>
        </r>
      </text>
    </comment>
    <comment ref="CR27" authorId="0" shapeId="0" xr:uid="{55027DE4-F0E6-4ABE-B5D4-0223F5908056}">
      <text>
        <r>
          <rPr>
            <b/>
            <sz val="9"/>
            <color rgb="FF000000"/>
            <rFont val="Tahoma"/>
            <family val="2"/>
          </rPr>
          <t>Author:</t>
        </r>
        <r>
          <rPr>
            <sz val="9"/>
            <color rgb="FF000000"/>
            <rFont val="Tahoma"/>
            <family val="2"/>
          </rPr>
          <t xml:space="preserve">
</t>
        </r>
        <r>
          <rPr>
            <sz val="9"/>
            <color rgb="FF000000"/>
            <rFont val="Tahoma"/>
            <family val="2"/>
          </rPr>
          <t>For fiscal years beginning on or after 9/1/93, the tax rate is 6.25%</t>
        </r>
      </text>
    </comment>
    <comment ref="A28" authorId="0" shapeId="0" xr:uid="{0D181F7D-BAAD-428C-B6C0-169558C4AE0C}">
      <text>
        <r>
          <rPr>
            <b/>
            <sz val="11"/>
            <color rgb="FF000000"/>
            <rFont val="Calibri"/>
            <family val="2"/>
          </rPr>
          <t>Author:</t>
        </r>
        <r>
          <rPr>
            <sz val="11"/>
            <color rgb="FF000000"/>
            <rFont val="Calibri"/>
            <family val="2"/>
          </rPr>
          <t xml:space="preserve">
</t>
        </r>
        <r>
          <rPr>
            <sz val="11"/>
            <color rgb="FF000000"/>
            <rFont val="Calibri"/>
            <family val="2"/>
          </rPr>
          <t xml:space="preserve">
</t>
        </r>
        <r>
          <rPr>
            <sz val="11"/>
            <color rgb="FF000000"/>
            <rFont val="Calibri"/>
            <family val="2"/>
          </rPr>
          <t xml:space="preserve">https://archive.legmt.gov/content/Committees/Interim/2019-2020/Revenue/Meetings/May-2020/HJ-35/corp-income-tax-overview.pdf 
</t>
        </r>
      </text>
    </comment>
    <comment ref="BJ28" authorId="0" shapeId="0" xr:uid="{DE8BCAB5-3EAC-0F4E-9C0E-124DF2C5B1C6}">
      <text>
        <r>
          <rPr>
            <b/>
            <sz val="10"/>
            <color rgb="FF000000"/>
            <rFont val="Tahoma"/>
            <family val="2"/>
          </rPr>
          <t>Author:</t>
        </r>
        <r>
          <rPr>
            <sz val="10"/>
            <color rgb="FF000000"/>
            <rFont val="Tahoma"/>
            <family val="2"/>
          </rPr>
          <t xml:space="preserve">
1959 Chapter 264</t>
        </r>
      </text>
    </comment>
    <comment ref="CP28" authorId="0" shapeId="0" xr:uid="{33AC5F3C-0D01-4FC9-A6D9-9BF11BD6666A}">
      <text>
        <r>
          <rPr>
            <b/>
            <sz val="9"/>
            <color rgb="FF000000"/>
            <rFont val="Tahoma"/>
            <family val="2"/>
          </rPr>
          <t>Author:</t>
        </r>
        <r>
          <rPr>
            <sz val="9"/>
            <color rgb="FF000000"/>
            <rFont val="Tahoma"/>
            <family val="2"/>
          </rPr>
          <t xml:space="preserve">
</t>
        </r>
        <r>
          <rPr>
            <sz val="9"/>
            <color rgb="FF000000"/>
            <rFont val="Tahoma"/>
            <family val="2"/>
          </rPr>
          <t>A 2.3% surtax applies to all corporate taxpayers for tax year 1992, effectively changing the tax rate for that year to 6.9%.</t>
        </r>
      </text>
    </comment>
    <comment ref="CQ28" authorId="0" shapeId="0" xr:uid="{124F665B-49D7-4D3C-91A2-8055D2C1141D}">
      <text>
        <r>
          <rPr>
            <b/>
            <sz val="9"/>
            <color rgb="FF000000"/>
            <rFont val="Tahoma"/>
            <family val="2"/>
          </rPr>
          <t>Author:</t>
        </r>
        <r>
          <rPr>
            <sz val="9"/>
            <color rgb="FF000000"/>
            <rFont val="Tahoma"/>
            <family val="2"/>
          </rPr>
          <t xml:space="preserve">
</t>
        </r>
        <r>
          <rPr>
            <sz val="9"/>
            <color rgb="FF000000"/>
            <rFont val="Tahoma"/>
            <family val="2"/>
          </rPr>
          <t>A 4.7% surtax applies to all corporate taxpayers for tax year 1993.</t>
        </r>
      </text>
    </comment>
    <comment ref="CR28" authorId="0" shapeId="0" xr:uid="{37D2E5B8-B2A6-5940-A996-825ADF2F330B}">
      <text>
        <r>
          <rPr>
            <b/>
            <sz val="9"/>
            <color rgb="FF000000"/>
            <rFont val="Tahoma"/>
            <family val="2"/>
          </rPr>
          <t>Author:</t>
        </r>
        <r>
          <rPr>
            <sz val="9"/>
            <color rgb="FF000000"/>
            <rFont val="Tahoma"/>
            <family val="2"/>
          </rPr>
          <t xml:space="preserve">
</t>
        </r>
        <r>
          <rPr>
            <sz val="9"/>
            <color rgb="FF000000"/>
            <rFont val="Tahoma"/>
            <family val="2"/>
          </rPr>
          <t xml:space="preserve">A 4.7% surtax applies to all corporate taxpayers 
</t>
        </r>
      </text>
    </comment>
    <comment ref="CS28" authorId="0" shapeId="0" xr:uid="{D1E721F5-9AA7-F740-8FD5-FA192FB33DFC}">
      <text>
        <r>
          <rPr>
            <b/>
            <sz val="9"/>
            <color rgb="FF000000"/>
            <rFont val="Tahoma"/>
            <family val="2"/>
          </rPr>
          <t>Author:</t>
        </r>
        <r>
          <rPr>
            <sz val="9"/>
            <color rgb="FF000000"/>
            <rFont val="Tahoma"/>
            <family val="2"/>
          </rPr>
          <t xml:space="preserve">
</t>
        </r>
        <r>
          <rPr>
            <sz val="9"/>
            <color rgb="FF000000"/>
            <rFont val="Tahoma"/>
            <family val="2"/>
          </rPr>
          <t xml:space="preserve">A 4.7% surtax applies to all corporate taxpayers 
</t>
        </r>
      </text>
    </comment>
    <comment ref="A29" authorId="0" shapeId="0" xr:uid="{5D0E9FC3-C392-466E-B8AC-C1A540782B64}">
      <text>
        <r>
          <rPr>
            <b/>
            <sz val="11"/>
            <color rgb="FF000000"/>
            <rFont val="Calibri"/>
            <family val="2"/>
          </rPr>
          <t>Author:</t>
        </r>
        <r>
          <rPr>
            <sz val="11"/>
            <color rgb="FF000000"/>
            <rFont val="Calibri"/>
            <family val="2"/>
          </rPr>
          <t xml:space="preserve">
https://revenue.nebraska.gov/sites/default/files/doc/research/chronology/history.pdf
https://revenue.nebraska.gov/about/legal-information/regulations/chapter-24-corporate-income-tax</t>
        </r>
      </text>
    </comment>
    <comment ref="CO29" authorId="0" shapeId="0" xr:uid="{FDF1B516-C64E-4A09-A176-1966F9CB4256}">
      <text>
        <r>
          <rPr>
            <b/>
            <sz val="9"/>
            <color rgb="FF000000"/>
            <rFont val="Tahoma"/>
            <family val="2"/>
          </rPr>
          <t>Author:</t>
        </r>
        <r>
          <rPr>
            <sz val="9"/>
            <color rgb="FF000000"/>
            <rFont val="Tahoma"/>
            <family val="2"/>
          </rPr>
          <t xml:space="preserve">
</t>
        </r>
        <r>
          <rPr>
            <sz val="9"/>
            <color rgb="FF000000"/>
            <rFont val="Tahoma"/>
            <family val="2"/>
          </rPr>
          <t>SFFF says an 15% income surcharge is imposed for the 1991 tax year, but this doc says the 15% CIT surcharge in NE in 1991 was struck down by courts and then re-enacted in 1992 instead. https://nebraskalegislature.gov/app_rev/source/narrative_corpinctaxhistory.htm</t>
        </r>
      </text>
    </comment>
    <comment ref="CP29" authorId="0" shapeId="0" xr:uid="{F2954165-AE23-4FAF-9F50-489AB877BDCC}">
      <text>
        <r>
          <rPr>
            <b/>
            <sz val="9"/>
            <color rgb="FF000000"/>
            <rFont val="Tahoma"/>
            <family val="2"/>
          </rPr>
          <t>Author:</t>
        </r>
        <r>
          <rPr>
            <sz val="9"/>
            <color rgb="FF000000"/>
            <rFont val="Tahoma"/>
            <family val="2"/>
          </rPr>
          <t xml:space="preserve">
15% surcharge,
 See note to left.</t>
        </r>
      </text>
    </comment>
    <comment ref="CF31" authorId="0" shapeId="0" xr:uid="{BB4F852A-BC3F-D243-BF65-A8AA44409C82}">
      <text>
        <r>
          <rPr>
            <b/>
            <sz val="10"/>
            <color rgb="FF000000"/>
            <rFont val="Tahoma"/>
            <family val="2"/>
          </rPr>
          <t>Author:</t>
        </r>
        <r>
          <rPr>
            <sz val="10"/>
            <color rgb="FF000000"/>
            <rFont val="Tahoma"/>
            <family val="2"/>
          </rPr>
          <t xml:space="preserve">
13.5% surtax</t>
        </r>
      </text>
    </comment>
    <comment ref="CG31" authorId="0" shapeId="0" xr:uid="{573B642D-5AFF-402F-8D67-21B48E64EA18}">
      <text>
        <r>
          <rPr>
            <b/>
            <sz val="9"/>
            <color rgb="FF000000"/>
            <rFont val="Tahoma"/>
            <family val="2"/>
          </rPr>
          <t>Author:</t>
        </r>
        <r>
          <rPr>
            <sz val="9"/>
            <color rgb="FF000000"/>
            <rFont val="Tahoma"/>
            <family val="2"/>
          </rPr>
          <t xml:space="preserve">
</t>
        </r>
        <r>
          <rPr>
            <sz val="9"/>
            <color rgb="FF000000"/>
            <rFont val="Tahoma"/>
            <family val="2"/>
          </rPr>
          <t>A 19.5% surtax is levied for FY84.</t>
        </r>
      </text>
    </comment>
    <comment ref="CH31" authorId="0" shapeId="0" xr:uid="{D3A816D6-86A3-4D6C-A17A-0CA4B76B6CE8}">
      <text>
        <r>
          <rPr>
            <b/>
            <sz val="9"/>
            <color rgb="FF000000"/>
            <rFont val="Tahoma"/>
            <family val="2"/>
          </rPr>
          <t>Author:</t>
        </r>
        <r>
          <rPr>
            <sz val="9"/>
            <color rgb="FF000000"/>
            <rFont val="Tahoma"/>
            <family val="2"/>
          </rPr>
          <t xml:space="preserve">
</t>
        </r>
        <r>
          <rPr>
            <sz val="9"/>
            <color rgb="FF000000"/>
            <rFont val="Tahoma"/>
            <family val="2"/>
          </rPr>
          <t>A 13.5% surtax is levied for FY85.</t>
        </r>
      </text>
    </comment>
    <comment ref="A32" authorId="0" shapeId="0" xr:uid="{150379CE-D3DF-45A8-A4D8-B09C425E892A}">
      <text>
        <r>
          <rPr>
            <b/>
            <sz val="11"/>
            <color rgb="FF000000"/>
            <rFont val="Calibri"/>
            <family val="2"/>
          </rPr>
          <t>Author:</t>
        </r>
        <r>
          <rPr>
            <sz val="11"/>
            <color rgb="FF000000"/>
            <rFont val="Calibri"/>
            <family val="2"/>
          </rPr>
          <t xml:space="preserve">
https://www.nj.gov/treasury/taxation/corp_over.shtml
https://www.nj.gov/treasury/taxation/pdf/annual/1997.pdf
https://www.nj.gov/treasury/taxation/pdf/cbt/99100p.pdf</t>
        </r>
      </text>
    </comment>
    <comment ref="BL32" authorId="0" shapeId="0" xr:uid="{E8996C85-145B-45CD-8456-B8B297397B71}">
      <text>
        <r>
          <rPr>
            <b/>
            <sz val="11"/>
            <color rgb="FF000000"/>
            <rFont val="Calibri"/>
            <family val="2"/>
          </rPr>
          <t>Author:</t>
        </r>
        <r>
          <rPr>
            <sz val="11"/>
            <color rgb="FF000000"/>
            <rFont val="Calibri"/>
            <family val="2"/>
          </rPr>
          <t xml:space="preserve">
All corporations pay an additional tax on net worth. </t>
        </r>
      </text>
    </comment>
    <comment ref="DP32" authorId="0" shapeId="0" xr:uid="{2C44F81F-B34D-48E1-A437-EAE80D94CEF0}">
      <text>
        <r>
          <rPr>
            <b/>
            <sz val="10"/>
            <color indexed="81"/>
            <rFont val="Tahoma"/>
            <family val="2"/>
          </rPr>
          <t>Author:</t>
        </r>
        <r>
          <rPr>
            <sz val="10"/>
            <color indexed="81"/>
            <rFont val="Tahoma"/>
            <family val="2"/>
          </rPr>
          <t xml:space="preserve">
applies to corporations with profit over $1 million</t>
        </r>
      </text>
    </comment>
    <comment ref="DV32" authorId="0" shapeId="0" xr:uid="{A2FBEAA4-3AC1-D24C-80A2-DED6DFDD713D}">
      <text>
        <r>
          <rPr>
            <b/>
            <sz val="10"/>
            <color rgb="FF000000"/>
            <rFont val="Tahoma"/>
            <family val="2"/>
          </rPr>
          <t>Author:</t>
        </r>
        <r>
          <rPr>
            <sz val="10"/>
            <color rgb="FF000000"/>
            <rFont val="Tahoma"/>
            <family val="2"/>
          </rPr>
          <t xml:space="preserve">
applies to corporations with profit over $10 million</t>
        </r>
      </text>
    </comment>
    <comment ref="N33" authorId="0" shapeId="0" xr:uid="{DAAC6C18-9CD9-4E03-9266-6F8F6ECECC91}">
      <text>
        <r>
          <rPr>
            <b/>
            <sz val="9"/>
            <color indexed="81"/>
            <rFont val="Tahoma"/>
            <family val="2"/>
          </rPr>
          <t>Author:</t>
        </r>
        <r>
          <rPr>
            <sz val="9"/>
            <color indexed="81"/>
            <rFont val="Tahoma"/>
            <family val="2"/>
          </rPr>
          <t xml:space="preserve">
New Mexico became the 47th state on January 6, 1912.</t>
        </r>
      </text>
    </comment>
    <comment ref="CQ33" authorId="0" shapeId="0" xr:uid="{7B551CB9-FC72-4599-9C92-3B39B8842705}">
      <text>
        <r>
          <rPr>
            <b/>
            <sz val="9"/>
            <color rgb="FF000000"/>
            <rFont val="Tahoma"/>
            <family val="2"/>
          </rPr>
          <t>Author:</t>
        </r>
        <r>
          <rPr>
            <sz val="9"/>
            <color rgb="FF000000"/>
            <rFont val="Tahoma"/>
            <family val="2"/>
          </rPr>
          <t xml:space="preserve">
</t>
        </r>
        <r>
          <rPr>
            <sz val="9"/>
            <color rgb="FF000000"/>
            <rFont val="Tahoma"/>
            <family val="2"/>
          </rPr>
          <t>Plus 18% surcharge against tax obligations for firms filing separate entity with taxable income of $1 million or over--1993 tax year.</t>
        </r>
      </text>
    </comment>
    <comment ref="S34" authorId="0" shapeId="0" xr:uid="{F26C1E05-3B14-6D49-B87B-CD5DBE0C38F2}">
      <text>
        <r>
          <rPr>
            <b/>
            <sz val="10"/>
            <color rgb="FF000000"/>
            <rFont val="Tahoma"/>
            <family val="2"/>
          </rPr>
          <t>Author:</t>
        </r>
        <r>
          <rPr>
            <sz val="10"/>
            <color rgb="FF000000"/>
            <rFont val="Tahoma"/>
            <family val="2"/>
          </rPr>
          <t xml:space="preserve">
https://www.journals.uchicago.edu/doi/pdf/10.1086/bullnattax41785100#:~:text=has%20been%20paid.-,Franchise%20Tax,companies%20is%20exempt%20from%20local</t>
        </r>
      </text>
    </comment>
    <comment ref="AK34" authorId="0" shapeId="0" xr:uid="{B6D5C14E-2DB4-4B42-AD5E-7EE5F2974189}">
      <text>
        <r>
          <rPr>
            <b/>
            <sz val="10"/>
            <color rgb="FF000000"/>
            <rFont val="Tahoma"/>
            <family val="2"/>
          </rPr>
          <t>Author:</t>
        </r>
        <r>
          <rPr>
            <sz val="10"/>
            <color rgb="FF000000"/>
            <rFont val="Tahoma"/>
            <family val="2"/>
          </rPr>
          <t xml:space="preserve">
4.5% normal rate plus 1.5% emergency tax
</t>
        </r>
      </text>
    </comment>
    <comment ref="AL34" authorId="0" shapeId="0" xr:uid="{F9796635-2814-BE4F-9529-4813B56227F1}">
      <text>
        <r>
          <rPr>
            <b/>
            <sz val="10"/>
            <color rgb="FF000000"/>
            <rFont val="Tahoma"/>
            <family val="2"/>
          </rPr>
          <t>Author:</t>
        </r>
        <r>
          <rPr>
            <sz val="10"/>
            <color rgb="FF000000"/>
            <rFont val="Tahoma"/>
            <family val="2"/>
          </rPr>
          <t xml:space="preserve">
4.5% normal rate plus 1.5% emergency tax
</t>
        </r>
      </text>
    </comment>
    <comment ref="AM34" authorId="0" shapeId="0" xr:uid="{60298128-A36C-D54A-BE30-68A3AA526DE9}">
      <text>
        <r>
          <rPr>
            <b/>
            <sz val="10"/>
            <color rgb="FF000000"/>
            <rFont val="Tahoma"/>
            <family val="2"/>
          </rPr>
          <t>Author:</t>
        </r>
        <r>
          <rPr>
            <sz val="10"/>
            <color rgb="FF000000"/>
            <rFont val="Tahoma"/>
            <family val="2"/>
          </rPr>
          <t xml:space="preserve">
4.5% normal rate plus 1.5% emergency tax
</t>
        </r>
      </text>
    </comment>
    <comment ref="AN34" authorId="0" shapeId="0" xr:uid="{CE6C8BEA-B023-3D46-AA91-80D4A8063E04}">
      <text>
        <r>
          <rPr>
            <b/>
            <sz val="10"/>
            <color rgb="FF000000"/>
            <rFont val="Tahoma"/>
            <family val="2"/>
          </rPr>
          <t>Author:</t>
        </r>
        <r>
          <rPr>
            <sz val="10"/>
            <color rgb="FF000000"/>
            <rFont val="Tahoma"/>
            <family val="2"/>
          </rPr>
          <t xml:space="preserve">
4.5% normal rate plus 1.5% emergency tax
</t>
        </r>
      </text>
    </comment>
    <comment ref="AO34" authorId="0" shapeId="0" xr:uid="{708D193C-B79B-314B-BBBA-03A013C89B9F}">
      <text>
        <r>
          <rPr>
            <b/>
            <sz val="10"/>
            <color rgb="FF000000"/>
            <rFont val="Tahoma"/>
            <family val="2"/>
          </rPr>
          <t>Author:</t>
        </r>
        <r>
          <rPr>
            <sz val="10"/>
            <color rgb="FF000000"/>
            <rFont val="Tahoma"/>
            <family val="2"/>
          </rPr>
          <t xml:space="preserve">
4.5% normal rate plus 1.5% emergency tax
</t>
        </r>
      </text>
    </comment>
    <comment ref="AP34" authorId="0" shapeId="0" xr:uid="{8B76E007-BB03-D441-B180-E5928E19F253}">
      <text>
        <r>
          <rPr>
            <b/>
            <sz val="10"/>
            <color rgb="FF000000"/>
            <rFont val="Tahoma"/>
            <family val="2"/>
          </rPr>
          <t>Author:</t>
        </r>
        <r>
          <rPr>
            <sz val="10"/>
            <color rgb="FF000000"/>
            <rFont val="Tahoma"/>
            <family val="2"/>
          </rPr>
          <t xml:space="preserve">
4.5% normal rate plus 1.5% emergency tax
</t>
        </r>
      </text>
    </comment>
    <comment ref="AQ34" authorId="0" shapeId="0" xr:uid="{FEB8054F-1FF3-7848-B53F-4404D4C0B6D1}">
      <text>
        <r>
          <rPr>
            <b/>
            <sz val="10"/>
            <color rgb="FF000000"/>
            <rFont val="Tahoma"/>
            <family val="2"/>
          </rPr>
          <t>Author:</t>
        </r>
        <r>
          <rPr>
            <sz val="10"/>
            <color rgb="FF000000"/>
            <rFont val="Tahoma"/>
            <family val="2"/>
          </rPr>
          <t xml:space="preserve">
4.5% normal rate plus 1.5% emergency tax
</t>
        </r>
      </text>
    </comment>
    <comment ref="AR34" authorId="0" shapeId="0" xr:uid="{E31DFF41-4D75-D14D-8D52-AF46C10F19C5}">
      <text>
        <r>
          <rPr>
            <b/>
            <sz val="10"/>
            <color rgb="FF000000"/>
            <rFont val="Tahoma"/>
            <family val="2"/>
          </rPr>
          <t>Author:</t>
        </r>
        <r>
          <rPr>
            <sz val="10"/>
            <color rgb="FF000000"/>
            <rFont val="Tahoma"/>
            <family val="2"/>
          </rPr>
          <t xml:space="preserve">
4.5% normal rate plus 1.5% emergency tax
</t>
        </r>
      </text>
    </comment>
    <comment ref="AS34" authorId="0" shapeId="0" xr:uid="{52B41FAD-E8DC-CA41-9C1B-4E41AC1A6065}">
      <text>
        <r>
          <rPr>
            <b/>
            <sz val="10"/>
            <color rgb="FF000000"/>
            <rFont val="Tahoma"/>
            <family val="2"/>
          </rPr>
          <t>Author:</t>
        </r>
        <r>
          <rPr>
            <sz val="10"/>
            <color rgb="FF000000"/>
            <rFont val="Tahoma"/>
            <family val="2"/>
          </rPr>
          <t xml:space="preserve">
4.5% normal rate plus 1.5% emergency tax
</t>
        </r>
      </text>
    </comment>
    <comment ref="AT34" authorId="0" shapeId="0" xr:uid="{E96B2080-4810-5C45-B93A-74E532DD0440}">
      <text>
        <r>
          <rPr>
            <b/>
            <sz val="10"/>
            <color rgb="FF000000"/>
            <rFont val="Tahoma"/>
            <family val="2"/>
          </rPr>
          <t>Author:</t>
        </r>
        <r>
          <rPr>
            <sz val="10"/>
            <color rgb="FF000000"/>
            <rFont val="Tahoma"/>
            <family val="2"/>
          </rPr>
          <t xml:space="preserve">
4.5% normal rate plus 1.5% emergency tax
</t>
        </r>
      </text>
    </comment>
    <comment ref="AU34" authorId="0" shapeId="0" xr:uid="{D22D7ABC-23A1-424C-8AC9-B14B949753CD}">
      <text>
        <r>
          <rPr>
            <b/>
            <sz val="10"/>
            <color rgb="FF000000"/>
            <rFont val="Tahoma"/>
            <family val="2"/>
          </rPr>
          <t>Author:</t>
        </r>
        <r>
          <rPr>
            <sz val="10"/>
            <color rgb="FF000000"/>
            <rFont val="Tahoma"/>
            <family val="2"/>
          </rPr>
          <t xml:space="preserve">
4.5% normal rate plus 1.5% emergency tax
</t>
        </r>
      </text>
    </comment>
    <comment ref="AV34" authorId="0" shapeId="0" xr:uid="{87115119-2887-7644-ABDD-0344A0254904}">
      <text>
        <r>
          <rPr>
            <b/>
            <sz val="10"/>
            <color rgb="FF000000"/>
            <rFont val="Tahoma"/>
            <family val="2"/>
          </rPr>
          <t>Author:</t>
        </r>
        <r>
          <rPr>
            <sz val="10"/>
            <color rgb="FF000000"/>
            <rFont val="Tahoma"/>
            <family val="2"/>
          </rPr>
          <t xml:space="preserve">
4.5% normal rate plus 1.5% emergency tax
</t>
        </r>
      </text>
    </comment>
    <comment ref="AW34" authorId="0" shapeId="0" xr:uid="{E12A7953-77A9-394A-8DD4-E8258FE6D291}">
      <text>
        <r>
          <rPr>
            <b/>
            <sz val="10"/>
            <color rgb="FF000000"/>
            <rFont val="Tahoma"/>
            <family val="2"/>
          </rPr>
          <t>Author:</t>
        </r>
        <r>
          <rPr>
            <sz val="10"/>
            <color rgb="FF000000"/>
            <rFont val="Tahoma"/>
            <family val="2"/>
          </rPr>
          <t xml:space="preserve">
4.5% normal rate plus 1.5% emergency tax
</t>
        </r>
      </text>
    </comment>
    <comment ref="CN34" authorId="0" shapeId="0" xr:uid="{8B76C34A-F486-4B46-A0FF-2083CD93B554}">
      <text>
        <r>
          <rPr>
            <b/>
            <sz val="9"/>
            <color rgb="FF000000"/>
            <rFont val="Tahoma"/>
            <family val="2"/>
          </rPr>
          <t>Author:</t>
        </r>
        <r>
          <rPr>
            <sz val="9"/>
            <color rgb="FF000000"/>
            <rFont val="Tahoma"/>
            <family val="2"/>
          </rPr>
          <t xml:space="preserve">
</t>
        </r>
        <r>
          <rPr>
            <sz val="9"/>
            <color rgb="FF000000"/>
            <rFont val="Tahoma"/>
            <family val="2"/>
          </rPr>
          <t>15% surcharge for tax years ending after 6/30/90.</t>
        </r>
      </text>
    </comment>
    <comment ref="CO34" authorId="0" shapeId="0" xr:uid="{0C6BCD86-0A50-4A31-8B37-6128FF7FE1D1}">
      <text>
        <r>
          <rPr>
            <b/>
            <sz val="9"/>
            <color rgb="FF000000"/>
            <rFont val="Tahoma"/>
            <family val="2"/>
          </rPr>
          <t>Author:</t>
        </r>
        <r>
          <rPr>
            <sz val="9"/>
            <color rgb="FF000000"/>
            <rFont val="Tahoma"/>
            <family val="2"/>
          </rPr>
          <t xml:space="preserve">
</t>
        </r>
        <r>
          <rPr>
            <sz val="9"/>
            <color rgb="FF000000"/>
            <rFont val="Tahoma"/>
            <family val="2"/>
          </rPr>
          <t>15% surcharge for tax years ending after 6/30/90.</t>
        </r>
      </text>
    </comment>
    <comment ref="CP34" authorId="0" shapeId="0" xr:uid="{BF790F22-6373-4CB7-9929-0F45572D06C9}">
      <text>
        <r>
          <rPr>
            <b/>
            <sz val="9"/>
            <color rgb="FF000000"/>
            <rFont val="Tahoma"/>
            <family val="2"/>
          </rPr>
          <t>Author:</t>
        </r>
        <r>
          <rPr>
            <sz val="9"/>
            <color rgb="FF000000"/>
            <rFont val="Tahoma"/>
            <family val="2"/>
          </rPr>
          <t xml:space="preserve">
</t>
        </r>
        <r>
          <rPr>
            <sz val="9"/>
            <color rgb="FF000000"/>
            <rFont val="Tahoma"/>
            <family val="2"/>
          </rPr>
          <t>15% surcharge for tax years ending after 6/30/90.</t>
        </r>
      </text>
    </comment>
    <comment ref="CQ34" authorId="0" shapeId="0" xr:uid="{F2886DB6-81C2-40B0-8D55-9946724188E8}">
      <text>
        <r>
          <rPr>
            <b/>
            <sz val="9"/>
            <color rgb="FF000000"/>
            <rFont val="Tahoma"/>
            <family val="2"/>
          </rPr>
          <t>Author:</t>
        </r>
        <r>
          <rPr>
            <sz val="9"/>
            <color rgb="FF000000"/>
            <rFont val="Tahoma"/>
            <family val="2"/>
          </rPr>
          <t xml:space="preserve">
</t>
        </r>
        <r>
          <rPr>
            <sz val="9"/>
            <color rgb="FF000000"/>
            <rFont val="Tahoma"/>
            <family val="2"/>
          </rPr>
          <t>15% surcharge for tax years ending after 6/30/90.</t>
        </r>
      </text>
    </comment>
    <comment ref="CP35" authorId="0" shapeId="0" xr:uid="{D042FBB1-9910-435B-A82B-65E457EBDC9B}">
      <text>
        <r>
          <rPr>
            <b/>
            <sz val="9"/>
            <color rgb="FF000000"/>
            <rFont val="Tahoma"/>
            <family val="2"/>
          </rPr>
          <t>Author:</t>
        </r>
        <r>
          <rPr>
            <sz val="9"/>
            <color rgb="FF000000"/>
            <rFont val="Tahoma"/>
            <family val="2"/>
          </rPr>
          <t xml:space="preserve">
</t>
        </r>
        <r>
          <rPr>
            <sz val="9"/>
            <color rgb="FF000000"/>
            <rFont val="Tahoma"/>
            <family val="2"/>
          </rPr>
          <t>A temporary surtax on corporate income is imposed at 3% for TY92.</t>
        </r>
      </text>
    </comment>
    <comment ref="CQ35" authorId="0" shapeId="0" xr:uid="{27EAE562-D7A7-4248-A579-4F6489895C7F}">
      <text>
        <r>
          <rPr>
            <b/>
            <sz val="9"/>
            <color rgb="FF000000"/>
            <rFont val="Tahoma"/>
            <family val="2"/>
          </rPr>
          <t>Author:</t>
        </r>
        <r>
          <rPr>
            <sz val="9"/>
            <color rgb="FF000000"/>
            <rFont val="Tahoma"/>
            <family val="2"/>
          </rPr>
          <t xml:space="preserve">
</t>
        </r>
        <r>
          <rPr>
            <sz val="9"/>
            <color rgb="FF000000"/>
            <rFont val="Tahoma"/>
            <family val="2"/>
          </rPr>
          <t>A temporary surtax on corporate income is imposed at 2% for TY93.</t>
        </r>
      </text>
    </comment>
    <comment ref="CR35" authorId="0" shapeId="0" xr:uid="{833828C9-7A67-41F6-9327-E43B04C8046C}">
      <text>
        <r>
          <rPr>
            <b/>
            <sz val="9"/>
            <color rgb="FF000000"/>
            <rFont val="Tahoma"/>
            <family val="2"/>
          </rPr>
          <t>Author:</t>
        </r>
        <r>
          <rPr>
            <sz val="9"/>
            <color rgb="FF000000"/>
            <rFont val="Tahoma"/>
            <family val="2"/>
          </rPr>
          <t xml:space="preserve">
</t>
        </r>
        <r>
          <rPr>
            <sz val="9"/>
            <color rgb="FF000000"/>
            <rFont val="Tahoma"/>
            <family val="2"/>
          </rPr>
          <t>A temporary surtax on corporate income is imposed at 1% for TY94.</t>
        </r>
      </text>
    </comment>
    <comment ref="A36" authorId="0" shapeId="0" xr:uid="{6B930318-55AD-F64C-ABB7-D1504FDF8145}">
      <text>
        <r>
          <rPr>
            <b/>
            <sz val="10"/>
            <color rgb="FF000000"/>
            <rFont val="Tahoma"/>
            <family val="2"/>
          </rPr>
          <t>Author:</t>
        </r>
        <r>
          <rPr>
            <sz val="10"/>
            <color rgb="FF000000"/>
            <rFont val="Tahoma"/>
            <family val="2"/>
          </rPr>
          <t xml:space="preserve">
https://www.tax.nd.gov/sites/www/files/documents/guidelines/business/corporate-income/corporatetaxrates.pdf</t>
        </r>
      </text>
    </comment>
    <comment ref="U36" authorId="0" shapeId="0" xr:uid="{24684389-3F2A-2341-BC01-3A905B81511C}">
      <text>
        <r>
          <rPr>
            <b/>
            <sz val="10"/>
            <color rgb="FF000000"/>
            <rFont val="Tahoma"/>
            <family val="2"/>
          </rPr>
          <t>Author:</t>
        </r>
        <r>
          <rPr>
            <sz val="10"/>
            <color rgb="FF000000"/>
            <rFont val="Tahoma"/>
            <family val="2"/>
          </rPr>
          <t xml:space="preserve">
1919 Chap 224 https://babel.hathitrust.org/cgi/pt?id=uc1.b3683938&amp;seq=446&amp;q1=%22income+tax%22</t>
        </r>
      </text>
    </comment>
    <comment ref="X36" authorId="0" shapeId="0" xr:uid="{1EA90C91-7740-3940-B7CC-B3628B881A89}">
      <text>
        <r>
          <rPr>
            <b/>
            <sz val="10"/>
            <color rgb="FF000000"/>
            <rFont val="Tahoma"/>
            <family val="2"/>
          </rPr>
          <t>Author:</t>
        </r>
        <r>
          <rPr>
            <sz val="10"/>
            <color rgb="FF000000"/>
            <rFont val="Tahoma"/>
            <family val="2"/>
          </rPr>
          <t xml:space="preserve">
for 1919-1922 there was an additional 5% tax on undistributed income.  https://ndlegis.gov/sites/default/files/resource/committee-memorandum/13.9010.01000.pdf</t>
        </r>
      </text>
    </comment>
    <comment ref="A37" authorId="0" shapeId="0" xr:uid="{760ABF6C-82BC-2643-8F37-607E2C99E350}">
      <text>
        <r>
          <rPr>
            <b/>
            <sz val="10"/>
            <color rgb="FF000000"/>
            <rFont val="Tahoma"/>
            <family val="2"/>
          </rPr>
          <t>Author:</t>
        </r>
        <r>
          <rPr>
            <sz val="10"/>
            <color rgb="FF000000"/>
            <rFont val="Tahoma"/>
            <family val="2"/>
          </rPr>
          <t xml:space="preserve">
https://dam.assets.ohio.gov/image/upload/tax.ohio.gov/communications/publications/brief_summaries/2002_brief_summary/9%20-%20corporate%20franchise%20tax.pdf</t>
        </r>
      </text>
    </comment>
    <comment ref="CE37" authorId="0" shapeId="0" xr:uid="{9245D006-41E8-C044-9CC6-89ED2FF893C5}">
      <text>
        <r>
          <rPr>
            <b/>
            <sz val="10"/>
            <color rgb="FF000000"/>
            <rFont val="Tahoma"/>
            <family val="2"/>
          </rPr>
          <t>Author:</t>
        </r>
        <r>
          <rPr>
            <sz val="10"/>
            <color rgb="FF000000"/>
            <rFont val="Tahoma"/>
            <family val="2"/>
          </rPr>
          <t xml:space="preserve">
various surcharges for tax years '81-'87</t>
        </r>
      </text>
    </comment>
    <comment ref="DC37" authorId="0" shapeId="0" xr:uid="{08D61E5A-C097-9E4D-8647-AD059B40CD9C}">
      <text>
        <r>
          <rPr>
            <sz val="10"/>
            <color rgb="FF000000"/>
            <rFont val="Tahoma"/>
            <family val="2"/>
          </rPr>
          <t xml:space="preserve">Author:
</t>
        </r>
        <r>
          <rPr>
            <sz val="10"/>
            <color rgb="FF000000"/>
            <rFont val="Tahoma"/>
            <family val="2"/>
          </rPr>
          <t>Commercial Activities Tax effective July 1 2005 [gross receipts tax]</t>
        </r>
      </text>
    </comment>
    <comment ref="DD37" authorId="0" shapeId="0" xr:uid="{2152EB01-6BB5-4AA0-8E35-12C059BF7C1F}">
      <text>
        <r>
          <rPr>
            <b/>
            <sz val="9"/>
            <color rgb="FF000000"/>
            <rFont val="Tahoma"/>
            <family val="2"/>
          </rPr>
          <t>Author:</t>
        </r>
        <r>
          <rPr>
            <sz val="9"/>
            <color rgb="FF000000"/>
            <rFont val="Tahoma"/>
            <family val="2"/>
          </rPr>
          <t xml:space="preserve">
</t>
        </r>
        <r>
          <rPr>
            <sz val="9"/>
            <color rgb="FF000000"/>
            <rFont val="Tahoma"/>
            <family val="2"/>
          </rPr>
          <t>For Tax Year 2006 companies owe 80% of Corporate Franchise Tax liability</t>
        </r>
      </text>
    </comment>
    <comment ref="DE37" authorId="0" shapeId="0" xr:uid="{24F4ADA9-3D82-4CF6-BFDD-7E3BC3447A39}">
      <text>
        <r>
          <rPr>
            <b/>
            <sz val="9"/>
            <color rgb="FF000000"/>
            <rFont val="Tahoma"/>
            <family val="2"/>
          </rPr>
          <t>Author:</t>
        </r>
        <r>
          <rPr>
            <sz val="9"/>
            <color rgb="FF000000"/>
            <rFont val="Tahoma"/>
            <family val="2"/>
          </rPr>
          <t xml:space="preserve">
</t>
        </r>
        <r>
          <rPr>
            <sz val="9"/>
            <color rgb="FF000000"/>
            <rFont val="Tahoma"/>
            <family val="2"/>
          </rPr>
          <t>For Tax Year 2007 companies owe 60% of Corporate Franchise Tax liability</t>
        </r>
      </text>
    </comment>
    <comment ref="DF37" authorId="0" shapeId="0" xr:uid="{2FFFC5EE-CDB8-4AC2-9376-9FC94E6FE2B2}">
      <text>
        <r>
          <rPr>
            <b/>
            <sz val="9"/>
            <color rgb="FF000000"/>
            <rFont val="Tahoma"/>
            <family val="2"/>
          </rPr>
          <t>Author:</t>
        </r>
        <r>
          <rPr>
            <sz val="9"/>
            <color rgb="FF000000"/>
            <rFont val="Tahoma"/>
            <family val="2"/>
          </rPr>
          <t xml:space="preserve">
</t>
        </r>
        <r>
          <rPr>
            <sz val="9"/>
            <color rgb="FF000000"/>
            <rFont val="Tahoma"/>
            <family val="2"/>
          </rPr>
          <t>For Tax Year 2008 companies owe 40% of Corporate Franchise Tax liability</t>
        </r>
      </text>
    </comment>
    <comment ref="DG37" authorId="0" shapeId="0" xr:uid="{9F492E1F-1E88-4F26-BCB1-25D0CAE73D11}">
      <text>
        <r>
          <rPr>
            <b/>
            <sz val="9"/>
            <color rgb="FF000000"/>
            <rFont val="Tahoma"/>
            <family val="2"/>
          </rPr>
          <t>Author:</t>
        </r>
        <r>
          <rPr>
            <sz val="9"/>
            <color rgb="FF000000"/>
            <rFont val="Tahoma"/>
            <family val="2"/>
          </rPr>
          <t xml:space="preserve">
</t>
        </r>
        <r>
          <rPr>
            <sz val="9"/>
            <color rgb="FF000000"/>
            <rFont val="Tahoma"/>
            <family val="2"/>
          </rPr>
          <t>For Tax Year 2009 companies owe 20% of Corporate Franchise Tax liability</t>
        </r>
      </text>
    </comment>
    <comment ref="A38" authorId="0" shapeId="0" xr:uid="{A60C11C2-BE00-7241-8448-9D2EF03B95D8}">
      <text>
        <r>
          <rPr>
            <b/>
            <sz val="10"/>
            <color rgb="FF000000"/>
            <rFont val="Tahoma"/>
            <family val="2"/>
          </rPr>
          <t>Author:</t>
        </r>
        <r>
          <rPr>
            <sz val="10"/>
            <color rgb="FF000000"/>
            <rFont val="Tahoma"/>
            <family val="2"/>
          </rPr>
          <t xml:space="preserve">
</t>
        </r>
        <r>
          <rPr>
            <sz val="10"/>
            <color rgb="FF000000"/>
            <rFont val="Tahoma"/>
            <family val="2"/>
          </rPr>
          <t>https://babel.hathitrust.org/cgi/pt?id=mdp.39015078175497&amp;seq=7</t>
        </r>
      </text>
    </comment>
    <comment ref="I38" authorId="0" shapeId="0" xr:uid="{BD6D80C2-6D06-4A95-AD0C-74333EA7A0AA}">
      <text>
        <r>
          <rPr>
            <b/>
            <sz val="9"/>
            <color indexed="81"/>
            <rFont val="Tahoma"/>
            <family val="2"/>
          </rPr>
          <t>Author:</t>
        </r>
        <r>
          <rPr>
            <sz val="9"/>
            <color indexed="81"/>
            <rFont val="Tahoma"/>
            <family val="2"/>
          </rPr>
          <t xml:space="preserve">
Oklahoma became the 46th state on November 16, 1907.</t>
        </r>
      </text>
    </comment>
    <comment ref="A39" authorId="0" shapeId="0" xr:uid="{59E43A1F-A684-3349-8C2E-8BED7902E4D7}">
      <text>
        <r>
          <rPr>
            <b/>
            <sz val="10"/>
            <color rgb="FF000000"/>
            <rFont val="Tahoma"/>
            <family val="2"/>
          </rPr>
          <t>Author:</t>
        </r>
        <r>
          <rPr>
            <sz val="10"/>
            <color rgb="FF000000"/>
            <rFont val="Tahoma"/>
            <family val="2"/>
          </rPr>
          <t xml:space="preserve">
https://www.oregon.gov/dor/programs/gov-research/Documents/corporate-excise-income_102-405-2002.pdf</t>
        </r>
      </text>
    </comment>
    <comment ref="Y39" authorId="0" shapeId="0" xr:uid="{9C052199-6C86-45E5-AD27-795F99EBAED6}">
      <text>
        <r>
          <rPr>
            <b/>
            <sz val="9"/>
            <color rgb="FF000000"/>
            <rFont val="Tahoma"/>
            <family val="2"/>
          </rPr>
          <t>Author:</t>
        </r>
        <r>
          <rPr>
            <sz val="9"/>
            <color rgb="FF000000"/>
            <rFont val="Tahoma"/>
            <family val="2"/>
          </rPr>
          <t xml:space="preserve">
</t>
        </r>
        <r>
          <rPr>
            <sz val="9"/>
            <color rgb="FF000000"/>
            <rFont val="Tahoma"/>
            <family val="2"/>
          </rPr>
          <t xml:space="preserve">Oregon had its first income tax in 1923, but it was repealed for the following year. 
</t>
        </r>
        <r>
          <rPr>
            <sz val="9"/>
            <color rgb="FF000000"/>
            <rFont val="Tahoma"/>
            <family val="2"/>
          </rPr>
          <t>Pg 22 https://www.oregonlegislature.gov/lro/Documents/Basic%20Facts%202025.pdf</t>
        </r>
      </text>
    </comment>
    <comment ref="DR39" authorId="0" shapeId="0" xr:uid="{8976EF57-123D-1D4F-A64D-66654597293F}">
      <text>
        <r>
          <rPr>
            <sz val="10"/>
            <color rgb="FF000000"/>
            <rFont val="Tahoma"/>
            <family val="2"/>
          </rPr>
          <t xml:space="preserve">Author:
</t>
        </r>
        <r>
          <rPr>
            <sz val="10"/>
            <color rgb="FF000000"/>
            <rFont val="Tahoma"/>
            <family val="2"/>
          </rPr>
          <t>Oregon's Corporate Activity Tax takes effect</t>
        </r>
      </text>
    </comment>
    <comment ref="A40" authorId="0" shapeId="0" xr:uid="{4D214D76-A1A2-8E44-9D52-A2B67CB412AB}">
      <text>
        <r>
          <rPr>
            <b/>
            <sz val="10"/>
            <color rgb="FF000000"/>
            <rFont val="Tahoma"/>
            <family val="2"/>
          </rPr>
          <t>Author:</t>
        </r>
        <r>
          <rPr>
            <sz val="10"/>
            <color rgb="FF000000"/>
            <rFont val="Tahoma"/>
            <family val="2"/>
          </rPr>
          <t xml:space="preserve">
https://www.pa.gov/content/dam/copapwp-pagov/en/revenue/documents/news-and-statistics/reportsstats/taxcompendium/documents/2025_tax_compendium.pdf</t>
        </r>
      </text>
    </comment>
    <comment ref="Y40" authorId="0" shapeId="0" xr:uid="{2C0E12EC-07EA-B144-A488-2B163F58AF59}">
      <text>
        <r>
          <rPr>
            <b/>
            <sz val="10"/>
            <color rgb="FF000000"/>
            <rFont val="Tahoma"/>
            <family val="2"/>
          </rPr>
          <t>Author:</t>
        </r>
        <r>
          <rPr>
            <sz val="10"/>
            <color rgb="FF000000"/>
            <rFont val="Tahoma"/>
            <family val="2"/>
          </rPr>
          <t xml:space="preserve">
</t>
        </r>
        <r>
          <rPr>
            <sz val="10"/>
            <color rgb="FF000000"/>
            <rFont val="Tahoma"/>
            <family val="2"/>
          </rPr>
          <t xml:space="preserve">Temp emergency tax 1923 Act No 333 for years 1923 and 1924
</t>
        </r>
      </text>
    </comment>
    <comment ref="CO41" authorId="0" shapeId="0" xr:uid="{2C7AEA3E-2672-AA41-89C2-3D4BBAEED76D}">
      <text>
        <r>
          <rPr>
            <b/>
            <sz val="9"/>
            <color rgb="FF000000"/>
            <rFont val="Tahoma"/>
            <family val="2"/>
          </rPr>
          <t>Author:</t>
        </r>
        <r>
          <rPr>
            <sz val="9"/>
            <color rgb="FF000000"/>
            <rFont val="Tahoma"/>
            <family val="2"/>
          </rPr>
          <t xml:space="preserve">
</t>
        </r>
        <r>
          <rPr>
            <sz val="9"/>
            <color rgb="FF000000"/>
            <rFont val="Tahoma"/>
            <family val="2"/>
          </rPr>
          <t>additional surtax of 11% of the tax</t>
        </r>
      </text>
    </comment>
    <comment ref="CP41" authorId="0" shapeId="0" xr:uid="{FCA0139A-83EA-4045-8D6F-92529A77F738}">
      <text>
        <r>
          <rPr>
            <b/>
            <sz val="9"/>
            <color rgb="FF000000"/>
            <rFont val="Tahoma"/>
            <family val="2"/>
          </rPr>
          <t>Author:</t>
        </r>
        <r>
          <rPr>
            <sz val="9"/>
            <color rgb="FF000000"/>
            <rFont val="Tahoma"/>
            <family val="2"/>
          </rPr>
          <t xml:space="preserve">
</t>
        </r>
        <r>
          <rPr>
            <sz val="9"/>
            <color rgb="FF000000"/>
            <rFont val="Tahoma"/>
            <family val="2"/>
          </rPr>
          <t>additional surtax of 11% of the tax</t>
        </r>
      </text>
    </comment>
    <comment ref="CQ41" authorId="0" shapeId="0" xr:uid="{8CE8A059-2496-4A47-9440-E1C6ED566D3D}">
      <text>
        <r>
          <rPr>
            <b/>
            <sz val="9"/>
            <color rgb="FF000000"/>
            <rFont val="Tahoma"/>
            <family val="2"/>
          </rPr>
          <t>Author:</t>
        </r>
        <r>
          <rPr>
            <sz val="9"/>
            <color rgb="FF000000"/>
            <rFont val="Tahoma"/>
            <family val="2"/>
          </rPr>
          <t xml:space="preserve">
</t>
        </r>
        <r>
          <rPr>
            <sz val="9"/>
            <color rgb="FF000000"/>
            <rFont val="Tahoma"/>
            <family val="2"/>
          </rPr>
          <t>additional surtax of 11% of the tax</t>
        </r>
      </text>
    </comment>
    <comment ref="X42" authorId="0" shapeId="0" xr:uid="{FF33328D-12C4-0A44-A71B-7ED238EB4DD3}">
      <text>
        <r>
          <rPr>
            <b/>
            <sz val="10"/>
            <color rgb="FF000000"/>
            <rFont val="Tahoma"/>
            <family val="2"/>
          </rPr>
          <t>Author:</t>
        </r>
        <r>
          <rPr>
            <sz val="10"/>
            <color rgb="FF000000"/>
            <rFont val="Tahoma"/>
            <family val="2"/>
          </rPr>
          <t xml:space="preserve">
33.5% fed tax liability for 1922-1925</t>
        </r>
      </text>
    </comment>
    <comment ref="AI43" authorId="0" shapeId="0" xr:uid="{97CA4CC4-829E-7640-8AAB-70CE7293895A}">
      <text>
        <r>
          <rPr>
            <b/>
            <sz val="10"/>
            <color rgb="FF000000"/>
            <rFont val="Tahoma"/>
            <family val="2"/>
          </rPr>
          <t>Author:</t>
        </r>
        <r>
          <rPr>
            <sz val="10"/>
            <color rgb="FF000000"/>
            <rFont val="Tahoma"/>
            <family val="2"/>
          </rPr>
          <t xml:space="preserve">
for years 1933 and 1934, the tax was on gross income, not net income. Taxes apply to net income beginning in tax year 1935
</t>
        </r>
      </text>
    </comment>
    <comment ref="BU44" authorId="0" shapeId="0" xr:uid="{54CA093B-CBA4-6C4B-925F-5813F9DFB9F6}">
      <text>
        <r>
          <rPr>
            <b/>
            <sz val="10"/>
            <color rgb="FF000000"/>
            <rFont val="Tahoma"/>
            <family val="2"/>
          </rPr>
          <t>Author:</t>
        </r>
        <r>
          <rPr>
            <sz val="10"/>
            <color rgb="FF000000"/>
            <rFont val="Tahoma"/>
            <family val="2"/>
          </rPr>
          <t xml:space="preserve">
</t>
        </r>
        <r>
          <rPr>
            <sz val="10"/>
            <color rgb="FF000000"/>
            <rFont val="Tahoma"/>
            <family val="2"/>
          </rPr>
          <t>business tax goes into effect (a gross receipts tax structure)</t>
        </r>
      </text>
    </comment>
    <comment ref="I45" authorId="0" shapeId="0" xr:uid="{F430DA2C-F8A1-DB46-A682-67C8DC279A93}">
      <text>
        <r>
          <rPr>
            <b/>
            <sz val="10"/>
            <color rgb="FF000000"/>
            <rFont val="Tahoma"/>
            <family val="2"/>
          </rPr>
          <t>Author:</t>
        </r>
        <r>
          <rPr>
            <sz val="10"/>
            <color rgb="FF000000"/>
            <rFont val="Tahoma"/>
            <family val="2"/>
          </rPr>
          <t xml:space="preserve">
</t>
        </r>
        <r>
          <rPr>
            <sz val="10"/>
            <color rgb="FF000000"/>
            <rFont val="Tahoma"/>
            <family val="2"/>
          </rPr>
          <t xml:space="preserve">Texas adopts a franchise tax of $0.50 per $1000 of capital 
</t>
        </r>
        <r>
          <rPr>
            <sz val="10"/>
            <color rgb="FF000000"/>
            <rFont val="Tahoma"/>
            <family val="2"/>
          </rPr>
          <t>https://taxadmin.org/wp-content/uploads/resources/21rev_est/reynolds.pdf</t>
        </r>
      </text>
    </comment>
    <comment ref="DE45" authorId="0" shapeId="0" xr:uid="{E5361DEF-2A19-6C4F-815B-A6B3E8F2A540}">
      <text>
        <r>
          <rPr>
            <b/>
            <sz val="10"/>
            <color rgb="FF000000"/>
            <rFont val="Tahoma"/>
            <family val="2"/>
          </rPr>
          <t>Author:</t>
        </r>
        <r>
          <rPr>
            <sz val="10"/>
            <color rgb="FF000000"/>
            <rFont val="Tahoma"/>
            <family val="2"/>
          </rPr>
          <t xml:space="preserve">
</t>
        </r>
        <r>
          <rPr>
            <sz val="10"/>
            <color rgb="FF000000"/>
            <rFont val="Tahoma"/>
            <family val="2"/>
          </rPr>
          <t>Margins tax in effect beginning 2007</t>
        </r>
      </text>
    </comment>
    <comment ref="A46" authorId="0" shapeId="0" xr:uid="{F73C19B7-EBD0-9B4B-BE84-6A52A6E27EC9}">
      <text>
        <r>
          <rPr>
            <b/>
            <sz val="10"/>
            <color rgb="FF000000"/>
            <rFont val="Tahoma"/>
            <family val="2"/>
          </rPr>
          <t>Author:</t>
        </r>
        <r>
          <rPr>
            <sz val="10"/>
            <color rgb="FF000000"/>
            <rFont val="Tahoma"/>
            <family val="2"/>
          </rPr>
          <t xml:space="preserve">
https://tax.utah.gov/esu/income-corporate/corp1994/hist.htm#:~:text=Three%20decades%20of%20relative%20decline,5%20percent%20rate%20since%201984.</t>
        </r>
      </text>
    </comment>
    <comment ref="A47" authorId="0" shapeId="0" xr:uid="{AF6CF979-93CC-4556-8ACB-80A74AD1BEFD}">
      <text>
        <r>
          <rPr>
            <b/>
            <sz val="11"/>
            <color rgb="FF000000"/>
            <rFont val="Calibri"/>
            <family val="2"/>
          </rPr>
          <t>Author:</t>
        </r>
        <r>
          <rPr>
            <sz val="11"/>
            <color rgb="FF000000"/>
            <rFont val="Calibri"/>
            <family val="2"/>
          </rPr>
          <t xml:space="preserve">
https://ljfo.vermont.gov/assets/Publications/2020-Fiscal-Facts-Booklet/cf3c9d226e/2020-Fiscal-Facts-Revenue-History.pdf</t>
        </r>
      </text>
    </comment>
    <comment ref="A48" authorId="0" shapeId="0" xr:uid="{045124D9-2C58-684D-A8C8-67A206F5112F}">
      <text>
        <r>
          <rPr>
            <b/>
            <sz val="10"/>
            <color rgb="FF000000"/>
            <rFont val="Tahoma"/>
            <family val="2"/>
          </rPr>
          <t>Author:</t>
        </r>
        <r>
          <rPr>
            <sz val="10"/>
            <color rgb="FF000000"/>
            <rFont val="Tahoma"/>
            <family val="2"/>
          </rPr>
          <t xml:space="preserve">
https://dls.virginia.gov/groups/taxcode/overview.pdf</t>
        </r>
      </text>
    </comment>
    <comment ref="R48" authorId="0" shapeId="0" xr:uid="{D0AF0D81-08A9-1F44-AB4E-14AA12AD4551}">
      <text>
        <r>
          <rPr>
            <b/>
            <sz val="10"/>
            <color rgb="FF000000"/>
            <rFont val="Tahoma"/>
            <family val="2"/>
          </rPr>
          <t>Author:</t>
        </r>
        <r>
          <rPr>
            <sz val="10"/>
            <color rgb="FF000000"/>
            <rFont val="Tahoma"/>
            <family val="2"/>
          </rPr>
          <t xml:space="preserve">
Ch. 472, Laws of 1916 extended income tax to corporations according to the Proceedings of the Annual Conference on Taxation under the Auspices of the National Tax Association  for 1916</t>
        </r>
      </text>
    </comment>
    <comment ref="U48" authorId="0" shapeId="0" xr:uid="{743A5E18-18C5-3A4C-B739-9F08B057F520}">
      <text>
        <r>
          <rPr>
            <b/>
            <sz val="10"/>
            <color rgb="FF000000"/>
            <rFont val="Tahoma"/>
            <family val="2"/>
          </rPr>
          <t>Author:</t>
        </r>
        <r>
          <rPr>
            <sz val="10"/>
            <color rgb="FF000000"/>
            <rFont val="Tahoma"/>
            <family val="2"/>
          </rPr>
          <t xml:space="preserve">
https://www.jstor.org/stable/pdf/1107266.pdf</t>
        </r>
      </text>
    </comment>
    <comment ref="AK49" authorId="0" shapeId="0" xr:uid="{F0625EC1-CA92-FF45-AFE6-D5BA2195493A}">
      <text>
        <r>
          <rPr>
            <b/>
            <sz val="10.5"/>
            <color rgb="FF000000"/>
            <rFont val="Calibri"/>
            <family val="2"/>
            <scheme val="minor"/>
          </rPr>
          <t>Author:</t>
        </r>
        <r>
          <rPr>
            <sz val="3"/>
            <color rgb="FF000000"/>
            <rFont val="Calibri"/>
            <family val="2"/>
            <scheme val="minor"/>
          </rPr>
          <t xml:space="preserve">
</t>
        </r>
        <r>
          <rPr>
            <sz val="10.5"/>
            <color rgb="FF000000"/>
            <rFont val="Calibri"/>
            <family val="2"/>
            <scheme val="minor"/>
          </rPr>
          <t xml:space="preserve">Revenue Act of 1935 enacts the Business &amp; Occupation tax </t>
        </r>
      </text>
    </comment>
    <comment ref="CG50" authorId="0" shapeId="0" xr:uid="{41CEA426-6F39-408E-B820-D497E613B870}">
      <text>
        <r>
          <rPr>
            <b/>
            <sz val="9"/>
            <color rgb="FF000000"/>
            <rFont val="Tahoma"/>
            <family val="2"/>
          </rPr>
          <t>Author:</t>
        </r>
        <r>
          <rPr>
            <sz val="9"/>
            <color rgb="FF000000"/>
            <rFont val="Tahoma"/>
            <family val="2"/>
          </rPr>
          <t xml:space="preserve">
</t>
        </r>
        <r>
          <rPr>
            <sz val="9"/>
            <color rgb="FF000000"/>
            <rFont val="Tahoma"/>
            <family val="2"/>
          </rPr>
          <t>Imposed a 15% surtax until June 1985.</t>
        </r>
      </text>
    </comment>
    <comment ref="CH50" authorId="0" shapeId="0" xr:uid="{EE8413E7-989F-413F-80B3-7AF0FC6D8B66}">
      <text>
        <r>
          <rPr>
            <b/>
            <sz val="9"/>
            <color rgb="FF000000"/>
            <rFont val="Tahoma"/>
            <family val="2"/>
          </rPr>
          <t>Author:</t>
        </r>
        <r>
          <rPr>
            <sz val="9"/>
            <color rgb="FF000000"/>
            <rFont val="Tahoma"/>
            <family val="2"/>
          </rPr>
          <t xml:space="preserve">
</t>
        </r>
        <r>
          <rPr>
            <sz val="9"/>
            <color rgb="FF000000"/>
            <rFont val="Tahoma"/>
            <family val="2"/>
          </rPr>
          <t>Imposed a 15% surtax until June 1985.</t>
        </r>
      </text>
    </comment>
    <comment ref="A51" authorId="0" shapeId="0" xr:uid="{CEC0A267-4C67-4ADD-B091-81E1379FD09C}">
      <text>
        <r>
          <rPr>
            <b/>
            <sz val="11"/>
            <color rgb="FF000000"/>
            <rFont val="Calibri"/>
            <family val="2"/>
          </rPr>
          <t>Author:</t>
        </r>
        <r>
          <rPr>
            <sz val="11"/>
            <color rgb="FF000000"/>
            <rFont val="Calibri"/>
            <family val="2"/>
          </rPr>
          <t xml:space="preserve">
https://www.revenue.wi.gov/DORReports/CorpIncFranchTax.pdf</t>
        </r>
      </text>
    </comment>
    <comment ref="M51" authorId="0" shapeId="0" xr:uid="{BB8781BA-75AA-D644-8F95-C4575A45298E}">
      <text>
        <r>
          <rPr>
            <b/>
            <sz val="10"/>
            <color rgb="FF000000"/>
            <rFont val="Tahoma"/>
            <family val="2"/>
          </rPr>
          <t>Author:</t>
        </r>
        <r>
          <rPr>
            <sz val="10"/>
            <color rgb="FF000000"/>
            <rFont val="Tahoma"/>
            <family val="2"/>
          </rPr>
          <t xml:space="preserve">
https://docs.legis.wisconsin.gov/1911/related/acts/658.pdf
</t>
        </r>
      </text>
    </comment>
    <comment ref="T51" authorId="0" shapeId="0" xr:uid="{CF99E547-20CE-4D44-BFC4-AA7900EDE618}">
      <text>
        <r>
          <rPr>
            <sz val="10"/>
            <color rgb="FF000000"/>
            <rFont val="Tahoma"/>
            <family val="2"/>
          </rPr>
          <t xml:space="preserve">6% + Soldiers bonus surtax 6% +Educational Bonus Surtax 1.2% See chart in </t>
        </r>
        <r>
          <rPr>
            <b/>
            <sz val="10"/>
            <color rgb="FF000000"/>
            <rFont val="Calibri"/>
            <family val="2"/>
          </rPr>
          <t xml:space="preserve">State income taxes v.1
</t>
        </r>
        <r>
          <rPr>
            <sz val="10"/>
            <color rgb="FF000000"/>
            <rFont val="Tahoma"/>
            <family val="2"/>
          </rPr>
          <t xml:space="preserve">
</t>
        </r>
      </text>
    </comment>
    <comment ref="U51" authorId="0" shapeId="0" xr:uid="{36511213-AB76-1E4F-95CA-B52743A46208}">
      <text>
        <r>
          <rPr>
            <b/>
            <sz val="10"/>
            <color rgb="FF000000"/>
            <rFont val="Tahoma"/>
            <family val="2"/>
          </rPr>
          <t>Author:</t>
        </r>
        <r>
          <rPr>
            <sz val="10"/>
            <color rgb="FF000000"/>
            <rFont val="Tahoma"/>
            <family val="2"/>
          </rPr>
          <t xml:space="preserve">
6%+1.2% Educational Bonus Surtax
</t>
        </r>
      </text>
    </comment>
    <comment ref="W51" authorId="0" shapeId="0" xr:uid="{AFD43D8E-63C6-9544-A9DD-792139964C25}">
      <text>
        <r>
          <rPr>
            <b/>
            <sz val="10"/>
            <color rgb="FF000000"/>
            <rFont val="Tahoma"/>
            <family val="2"/>
          </rPr>
          <t>Author:</t>
        </r>
        <r>
          <rPr>
            <sz val="10"/>
            <color rgb="FF000000"/>
            <rFont val="Tahoma"/>
            <family val="2"/>
          </rPr>
          <t xml:space="preserve">
6%+1.2% educational bonus surtax + 1% teachers retirement fund surtax(1/6 regular tax liability)</t>
        </r>
      </text>
    </comment>
    <comment ref="X51" authorId="0" shapeId="0" xr:uid="{3DCDD4FC-89CE-1944-95BA-41D1F9351E96}">
      <text>
        <r>
          <rPr>
            <b/>
            <sz val="10"/>
            <color rgb="FF000000"/>
            <rFont val="Tahoma"/>
            <family val="2"/>
          </rPr>
          <t>Author:</t>
        </r>
        <r>
          <rPr>
            <sz val="10"/>
            <color rgb="FF000000"/>
            <rFont val="Tahoma"/>
            <family val="2"/>
          </rPr>
          <t xml:space="preserve">
6%+1.2% educational bonus surtax + 1% teachers retirement fund surtax(1/6 regular tax liability)</t>
        </r>
      </text>
    </comment>
    <comment ref="Y51" authorId="0" shapeId="0" xr:uid="{5E44A247-6456-7840-9BB3-774E6DFF7C09}">
      <text>
        <r>
          <rPr>
            <b/>
            <sz val="10"/>
            <color rgb="FF000000"/>
            <rFont val="Tahoma"/>
            <family val="2"/>
          </rPr>
          <t>Author:</t>
        </r>
        <r>
          <rPr>
            <sz val="10"/>
            <color rgb="FF000000"/>
            <rFont val="Tahoma"/>
            <family val="2"/>
          </rPr>
          <t xml:space="preserve">
6% + 1% teachers retirement fund surtax (1/6 regular tax liability)</t>
        </r>
      </text>
    </comment>
    <comment ref="Z51" authorId="0" shapeId="0" xr:uid="{9E3EF1EA-3D2D-F840-AF33-5503794249CF}">
      <text>
        <r>
          <rPr>
            <b/>
            <sz val="10"/>
            <color rgb="FF000000"/>
            <rFont val="Tahoma"/>
            <family val="2"/>
          </rPr>
          <t>Author:</t>
        </r>
        <r>
          <rPr>
            <sz val="10"/>
            <color rgb="FF000000"/>
            <rFont val="Tahoma"/>
            <family val="2"/>
          </rPr>
          <t xml:space="preserve">
6% + 1% Teachers retirement fund surtax</t>
        </r>
      </text>
    </comment>
    <comment ref="AA51" authorId="0" shapeId="0" xr:uid="{2F9B8877-F464-8A42-A5CC-8CE837B85F4D}">
      <text>
        <r>
          <rPr>
            <b/>
            <sz val="10"/>
            <color rgb="FF000000"/>
            <rFont val="Tahoma"/>
            <family val="2"/>
          </rPr>
          <t>Author:</t>
        </r>
        <r>
          <rPr>
            <sz val="10"/>
            <color rgb="FF000000"/>
            <rFont val="Tahoma"/>
            <family val="2"/>
          </rPr>
          <t xml:space="preserve">
6% + 1% Teachers retirement fund surtax</t>
        </r>
      </text>
    </comment>
    <comment ref="AB51" authorId="0" shapeId="0" xr:uid="{35CBC9DD-C7D9-9544-BE5C-EF5BA4C10B9A}">
      <text>
        <r>
          <rPr>
            <b/>
            <sz val="10"/>
            <color rgb="FF000000"/>
            <rFont val="Tahoma"/>
            <family val="2"/>
          </rPr>
          <t>Author:</t>
        </r>
        <r>
          <rPr>
            <sz val="10"/>
            <color rgb="FF000000"/>
            <rFont val="Tahoma"/>
            <family val="2"/>
          </rPr>
          <t xml:space="preserve">
6% + 1% Teachers retirement fund surtax</t>
        </r>
      </text>
    </comment>
    <comment ref="AC51" authorId="0" shapeId="0" xr:uid="{105D949D-39E7-0F4C-83A6-C6028A603DED}">
      <text>
        <r>
          <rPr>
            <b/>
            <sz val="10"/>
            <color rgb="FF000000"/>
            <rFont val="Tahoma"/>
            <family val="2"/>
          </rPr>
          <t>Author:</t>
        </r>
        <r>
          <rPr>
            <sz val="10"/>
            <color rgb="FF000000"/>
            <rFont val="Tahoma"/>
            <family val="2"/>
          </rPr>
          <t xml:space="preserve">
6% + 1% Teachers retirement fund surtax</t>
        </r>
      </text>
    </comment>
    <comment ref="AD51" authorId="0" shapeId="0" xr:uid="{EDEBDA49-FA00-044C-AEC8-69EA0EE024AF}">
      <text>
        <r>
          <rPr>
            <b/>
            <sz val="10"/>
            <color rgb="FF000000"/>
            <rFont val="Tahoma"/>
            <family val="2"/>
          </rPr>
          <t>Author:</t>
        </r>
        <r>
          <rPr>
            <sz val="10"/>
            <color rgb="FF000000"/>
            <rFont val="Tahoma"/>
            <family val="2"/>
          </rPr>
          <t xml:space="preserve">
6% + 1% Teachers retirement fund surtax</t>
        </r>
      </text>
    </comment>
    <comment ref="AE51" authorId="0" shapeId="0" xr:uid="{D2C206FA-6F4E-984D-80A3-8BB7BAF1E58E}">
      <text>
        <r>
          <rPr>
            <b/>
            <sz val="10"/>
            <color rgb="FF000000"/>
            <rFont val="Tahoma"/>
            <family val="2"/>
          </rPr>
          <t>Author:</t>
        </r>
        <r>
          <rPr>
            <sz val="10"/>
            <color rgb="FF000000"/>
            <rFont val="Tahoma"/>
            <family val="2"/>
          </rPr>
          <t xml:space="preserve">
6% + 1% Teachers retirement fund surtax</t>
        </r>
      </text>
    </comment>
    <comment ref="AF51" authorId="0" shapeId="0" xr:uid="{20CF5E6B-6C6B-6F4E-89DF-99D022DFC251}">
      <text>
        <r>
          <rPr>
            <b/>
            <sz val="10"/>
            <color rgb="FF000000"/>
            <rFont val="Tahoma"/>
            <family val="2"/>
          </rPr>
          <t>Author:</t>
        </r>
        <r>
          <rPr>
            <sz val="10"/>
            <color rgb="FF000000"/>
            <rFont val="Tahoma"/>
            <family val="2"/>
          </rPr>
          <t xml:space="preserve">
6% + 1% Teachers retirement fund surtax</t>
        </r>
      </text>
    </comment>
    <comment ref="AG51" authorId="0" shapeId="0" xr:uid="{99EA7CFF-5154-B844-8FC4-00DE93504598}">
      <text>
        <r>
          <rPr>
            <b/>
            <sz val="10"/>
            <color rgb="FF000000"/>
            <rFont val="Tahoma"/>
            <family val="2"/>
          </rPr>
          <t>Author:</t>
        </r>
        <r>
          <rPr>
            <sz val="10"/>
            <color rgb="FF000000"/>
            <rFont val="Tahoma"/>
            <family val="2"/>
          </rPr>
          <t xml:space="preserve">
6% + 1% Teachers retirement fund surtax(1/6 regular rate) + 3.6% Old Age Mothers Pension and school fund surtax (60% Regular rate)</t>
        </r>
      </text>
    </comment>
    <comment ref="AH51" authorId="0" shapeId="0" xr:uid="{F72B5D50-DF35-4945-92F6-BBFBE9C1D6CC}">
      <text>
        <r>
          <rPr>
            <b/>
            <sz val="10"/>
            <color rgb="FF000000"/>
            <rFont val="Tahoma"/>
            <family val="2"/>
          </rPr>
          <t>Author:</t>
        </r>
        <r>
          <rPr>
            <sz val="10"/>
            <color rgb="FF000000"/>
            <rFont val="Tahoma"/>
            <family val="2"/>
          </rPr>
          <t xml:space="preserve">
6% + 1% Teachers retirement fund surtax(1/6 regular rate) + 3.6% Old Age Mothers Pension adn school fund surtax (60% Regular rate)</t>
        </r>
      </text>
    </comment>
    <comment ref="AI51" authorId="0" shapeId="0" xr:uid="{915666C6-2958-F543-BA5A-593F4E90854E}">
      <text>
        <r>
          <rPr>
            <b/>
            <sz val="10"/>
            <color rgb="FF000000"/>
            <rFont val="Tahoma"/>
            <family val="2"/>
          </rPr>
          <t>Author:</t>
        </r>
        <r>
          <rPr>
            <sz val="10"/>
            <color rgb="FF000000"/>
            <rFont val="Tahoma"/>
            <family val="2"/>
          </rPr>
          <t xml:space="preserve">
6% + 1% Teachers retirement fund surtax(1/6 regular rate) + 3.6% Old Age Mothers Pension adn school fund surtax (60% Regular rate)</t>
        </r>
      </text>
    </comment>
    <comment ref="AJ51" authorId="0" shapeId="0" xr:uid="{950B9EEC-AE3B-DB48-AA6B-E285299D2BBF}">
      <text>
        <r>
          <rPr>
            <b/>
            <sz val="10"/>
            <color rgb="FF000000"/>
            <rFont val="Tahoma"/>
            <family val="2"/>
          </rPr>
          <t>Author:</t>
        </r>
        <r>
          <rPr>
            <sz val="10"/>
            <color rgb="FF000000"/>
            <rFont val="Tahoma"/>
            <family val="2"/>
          </rPr>
          <t xml:space="preserve">
6% + 1% Teachers retirement fund surtax(1/6 regular rate) + 3.6% Old Age Mothers Pension adn school fund surtax (60% Regular rate)</t>
        </r>
      </text>
    </comment>
    <comment ref="AK51" authorId="0" shapeId="0" xr:uid="{07291C79-2C01-704C-96CD-633D1F578EE2}">
      <text>
        <r>
          <rPr>
            <b/>
            <sz val="10"/>
            <color rgb="FF000000"/>
            <rFont val="Tahoma"/>
            <family val="2"/>
          </rPr>
          <t>Author:</t>
        </r>
        <r>
          <rPr>
            <sz val="10"/>
            <color rgb="FF000000"/>
            <rFont val="Tahoma"/>
            <family val="2"/>
          </rPr>
          <t xml:space="preserve">
6% + 1% Teachers retirement fund surtax(1/6 regular rate) + 3.6% Old Age Mothers Pension adn school fund surtax (60% Regular rate)</t>
        </r>
      </text>
    </comment>
    <comment ref="AL51" authorId="0" shapeId="0" xr:uid="{A0AB6404-2040-1D46-BECB-F4B0269BFC2D}">
      <text>
        <r>
          <rPr>
            <b/>
            <sz val="10"/>
            <color rgb="FF000000"/>
            <rFont val="Tahoma"/>
            <family val="2"/>
          </rPr>
          <t>Author:</t>
        </r>
        <r>
          <rPr>
            <sz val="10"/>
            <color rgb="FF000000"/>
            <rFont val="Tahoma"/>
            <family val="2"/>
          </rPr>
          <t xml:space="preserve">
6% + 1% Teachers retirement fund surtax(1/6 regular rate) + 3.6% Old Age Mothers Pension adn school fund surtax (60% Regular rate)</t>
        </r>
      </text>
    </comment>
    <comment ref="AM51" authorId="0" shapeId="0" xr:uid="{85877D4E-58EB-1446-AD30-E2125AF01DC9}">
      <text>
        <r>
          <rPr>
            <b/>
            <sz val="10"/>
            <color rgb="FF000000"/>
            <rFont val="Tahoma"/>
            <family val="2"/>
          </rPr>
          <t>Author:</t>
        </r>
        <r>
          <rPr>
            <sz val="10"/>
            <color rgb="FF000000"/>
            <rFont val="Tahoma"/>
            <family val="2"/>
          </rPr>
          <t xml:space="preserve">
6% + 1% Teachers retirement fund surtax(1/6 regular rate) + 3.6% Old Age Mothers Pension adn school fund surtax (60% Regular rate)</t>
        </r>
      </text>
    </comment>
    <comment ref="AN51" authorId="0" shapeId="0" xr:uid="{E2ED5422-4672-3949-B43F-C685AF281F15}">
      <text>
        <r>
          <rPr>
            <b/>
            <sz val="10"/>
            <color rgb="FF000000"/>
            <rFont val="Tahoma"/>
            <family val="2"/>
          </rPr>
          <t>Author:</t>
        </r>
        <r>
          <rPr>
            <sz val="10"/>
            <color rgb="FF000000"/>
            <rFont val="Tahoma"/>
            <family val="2"/>
          </rPr>
          <t xml:space="preserve">
6% + 1% Teachers retirement fund surtax(1/6 regular rate) + 3.6% Old Age Mothers Pension adn school fund surtax (60% Regular rate)</t>
        </r>
      </text>
    </comment>
    <comment ref="AO51" authorId="0" shapeId="0" xr:uid="{337905FF-ACB2-834B-8143-8EC5133AB49D}">
      <text>
        <r>
          <rPr>
            <b/>
            <sz val="10"/>
            <color rgb="FF000000"/>
            <rFont val="Tahoma"/>
            <family val="2"/>
          </rPr>
          <t>Author:</t>
        </r>
        <r>
          <rPr>
            <sz val="10"/>
            <color rgb="FF000000"/>
            <rFont val="Tahoma"/>
            <family val="2"/>
          </rPr>
          <t xml:space="preserve">
6% + 1% Teachers retirement fund surtax(1/6 regular rate) + 3.6% Old Age Mothers Pension adn school fund surtax (60% Regular rate)</t>
        </r>
      </text>
    </comment>
    <comment ref="AP51" authorId="0" shapeId="0" xr:uid="{BB941B73-7FD0-D44C-993D-93675755590D}">
      <text>
        <r>
          <rPr>
            <b/>
            <sz val="10"/>
            <color rgb="FF000000"/>
            <rFont val="Tahoma"/>
            <family val="2"/>
          </rPr>
          <t>Author:</t>
        </r>
        <r>
          <rPr>
            <sz val="10"/>
            <color rgb="FF000000"/>
            <rFont val="Tahoma"/>
            <family val="2"/>
          </rPr>
          <t xml:space="preserve">
6% + 1% Teachers retirement fund surtax(1/6 regular rate) + 3.6% Old Age Mothers Pension adn school fund surtax (60% Regular rate)</t>
        </r>
      </text>
    </comment>
    <comment ref="AQ51" authorId="0" shapeId="0" xr:uid="{C0BE28A7-D62C-A24F-8F06-DC021769125E}">
      <text>
        <r>
          <rPr>
            <b/>
            <sz val="10"/>
            <color rgb="FF000000"/>
            <rFont val="Tahoma"/>
            <family val="2"/>
          </rPr>
          <t>Author:</t>
        </r>
        <r>
          <rPr>
            <sz val="10"/>
            <color rgb="FF000000"/>
            <rFont val="Tahoma"/>
            <family val="2"/>
          </rPr>
          <t xml:space="preserve">
6% + 1% Teachers retirement fund surtax(1/6 regular rate) + 3.6% Old Age Mothers Pension adn school fund surtax (60% Regular rate)</t>
        </r>
      </text>
    </comment>
    <comment ref="AR51" authorId="0" shapeId="0" xr:uid="{66DDC744-DF13-7A49-A421-D0561F2BC6CB}">
      <text>
        <r>
          <rPr>
            <b/>
            <sz val="10"/>
            <color rgb="FF000000"/>
            <rFont val="Tahoma"/>
            <family val="2"/>
          </rPr>
          <t>Author:</t>
        </r>
        <r>
          <rPr>
            <sz val="10"/>
            <color rgb="FF000000"/>
            <rFont val="Tahoma"/>
            <family val="2"/>
          </rPr>
          <t xml:space="preserve">
</t>
        </r>
        <r>
          <rPr>
            <sz val="10"/>
            <color rgb="FF000000"/>
            <rFont val="Tahoma"/>
            <family val="2"/>
          </rPr>
          <t>6% + 1% Teachers retirement fund surtax(1/6 regular rate) + 3.6% Old Age Mothers Pension adn school fund surtax (60% Regular rate)</t>
        </r>
      </text>
    </comment>
    <comment ref="AS51" authorId="0" shapeId="0" xr:uid="{54BC4EBB-C47C-3E44-B6E8-53DB7417026A}">
      <text>
        <r>
          <rPr>
            <b/>
            <sz val="10"/>
            <color rgb="FF000000"/>
            <rFont val="Tahoma"/>
            <family val="2"/>
          </rPr>
          <t>Author:</t>
        </r>
        <r>
          <rPr>
            <sz val="10"/>
            <color rgb="FF000000"/>
            <rFont val="Tahoma"/>
            <family val="2"/>
          </rPr>
          <t xml:space="preserve">
6% + 1% Teachers retirement fund surtax(1/6 regular rate) </t>
        </r>
      </text>
    </comment>
    <comment ref="AT51" authorId="0" shapeId="0" xr:uid="{6D931948-4D6D-0F4B-9E73-17CCBDC5728C}">
      <text>
        <r>
          <rPr>
            <b/>
            <sz val="10"/>
            <color rgb="FF000000"/>
            <rFont val="Tahoma"/>
            <family val="2"/>
          </rPr>
          <t>Author:</t>
        </r>
        <r>
          <rPr>
            <sz val="10"/>
            <color rgb="FF000000"/>
            <rFont val="Tahoma"/>
            <family val="2"/>
          </rPr>
          <t xml:space="preserve">
6% + 1% Teachers retirement fund surtax(1/6 regular rate) </t>
        </r>
      </text>
    </comment>
    <comment ref="AU51" authorId="0" shapeId="0" xr:uid="{783D7C31-F8A2-FB4A-A225-EBC367FE46E0}">
      <text>
        <r>
          <rPr>
            <b/>
            <sz val="10"/>
            <color rgb="FF000000"/>
            <rFont val="Tahoma"/>
            <family val="2"/>
          </rPr>
          <t>Author:</t>
        </r>
        <r>
          <rPr>
            <sz val="10"/>
            <color rgb="FF000000"/>
            <rFont val="Tahoma"/>
            <family val="2"/>
          </rPr>
          <t xml:space="preserve">
6% + 1% Teachers retirement fund surtax(1/6 regular rate) </t>
        </r>
      </text>
    </comment>
    <comment ref="AV51" authorId="0" shapeId="0" xr:uid="{EC6A9752-5D4B-454C-95DB-9AC35A4259B8}">
      <text>
        <r>
          <rPr>
            <b/>
            <sz val="10"/>
            <color rgb="FF000000"/>
            <rFont val="Tahoma"/>
            <family val="2"/>
          </rPr>
          <t>Author:</t>
        </r>
        <r>
          <rPr>
            <sz val="10"/>
            <color rgb="FF000000"/>
            <rFont val="Tahoma"/>
            <family val="2"/>
          </rPr>
          <t xml:space="preserve">
6% + 1% Teachers retirement fund surtax(1/6 regular rate) </t>
        </r>
      </text>
    </comment>
    <comment ref="AW51" authorId="0" shapeId="0" xr:uid="{7D28FE90-78CB-2E4D-910A-704D6B1E9388}">
      <text>
        <r>
          <rPr>
            <b/>
            <sz val="10"/>
            <color rgb="FF000000"/>
            <rFont val="Tahoma"/>
            <family val="2"/>
          </rPr>
          <t>Author:</t>
        </r>
        <r>
          <rPr>
            <sz val="10"/>
            <color rgb="FF000000"/>
            <rFont val="Tahoma"/>
            <family val="2"/>
          </rPr>
          <t xml:space="preserve">
6% + 1% Teachers retirement fund surtax(1/6 regular rate) </t>
        </r>
      </text>
    </comment>
    <comment ref="AX51" authorId="0" shapeId="0" xr:uid="{E7C8F107-63B3-924B-B48E-C3E189F5DFBD}">
      <text>
        <r>
          <rPr>
            <b/>
            <sz val="10"/>
            <color rgb="FF000000"/>
            <rFont val="Tahoma"/>
            <family val="2"/>
          </rPr>
          <t>Author:</t>
        </r>
        <r>
          <rPr>
            <sz val="10"/>
            <color rgb="FF000000"/>
            <rFont val="Tahoma"/>
            <family val="2"/>
          </rPr>
          <t xml:space="preserve">
6% + 1% Teachers retirement fund surtax(1/6 regular rate) </t>
        </r>
      </text>
    </comment>
    <comment ref="AY51" authorId="0" shapeId="0" xr:uid="{ABC08BDD-693E-1543-83C0-40477D23BFEE}">
      <text>
        <r>
          <rPr>
            <b/>
            <sz val="10"/>
            <color rgb="FF000000"/>
            <rFont val="Tahoma"/>
            <family val="2"/>
          </rPr>
          <t>Author:</t>
        </r>
        <r>
          <rPr>
            <sz val="10"/>
            <color rgb="FF000000"/>
            <rFont val="Tahoma"/>
            <family val="2"/>
          </rPr>
          <t xml:space="preserve">
6% + 1% Teachers retirement fund surtax(1/6 regular rate) </t>
        </r>
      </text>
    </comment>
    <comment ref="AZ51" authorId="0" shapeId="0" xr:uid="{41103AED-7528-7148-9A83-50DBC3AAF794}">
      <text>
        <r>
          <rPr>
            <b/>
            <sz val="10"/>
            <color rgb="FF000000"/>
            <rFont val="Tahoma"/>
            <family val="2"/>
          </rPr>
          <t>Author:</t>
        </r>
        <r>
          <rPr>
            <sz val="10"/>
            <color rgb="FF000000"/>
            <rFont val="Tahoma"/>
            <family val="2"/>
          </rPr>
          <t xml:space="preserve">
6% + 1% Teachers retirement fund surtax(1/6 regular rate) </t>
        </r>
      </text>
    </comment>
    <comment ref="BA51" authorId="0" shapeId="0" xr:uid="{481383FD-6D57-ED4E-BAA2-E7BB2F253993}">
      <text>
        <r>
          <rPr>
            <b/>
            <sz val="10"/>
            <color rgb="FF000000"/>
            <rFont val="Tahoma"/>
            <family val="2"/>
          </rPr>
          <t>Author:</t>
        </r>
        <r>
          <rPr>
            <sz val="10"/>
            <color rgb="FF000000"/>
            <rFont val="Tahoma"/>
            <family val="2"/>
          </rPr>
          <t xml:space="preserve">
6% + 1% Teachers retirement fund surtax(1/6 regular rate) </t>
        </r>
      </text>
    </comment>
    <comment ref="CF51" authorId="0" shapeId="0" xr:uid="{1E9F6734-A29E-5543-9D1F-B55E5DC48B76}">
      <text>
        <r>
          <rPr>
            <b/>
            <sz val="9"/>
            <color rgb="FF000000"/>
            <rFont val="Tahoma"/>
            <family val="2"/>
          </rPr>
          <t>Author:</t>
        </r>
        <r>
          <rPr>
            <sz val="9"/>
            <color rgb="FF000000"/>
            <rFont val="Tahoma"/>
            <family val="2"/>
          </rPr>
          <t xml:space="preserve">
</t>
        </r>
        <r>
          <rPr>
            <sz val="9"/>
            <color rgb="FF000000"/>
            <rFont val="Tahoma"/>
            <family val="2"/>
          </rPr>
          <t>A 10% surtax is imposed for tax year 1982 to 1984.</t>
        </r>
      </text>
    </comment>
    <comment ref="CG51" authorId="0" shapeId="0" xr:uid="{74C50691-CAFC-455A-9F01-C382B9E4CB49}">
      <text>
        <r>
          <rPr>
            <b/>
            <sz val="9"/>
            <color rgb="FF000000"/>
            <rFont val="Tahoma"/>
            <family val="2"/>
          </rPr>
          <t>Author:</t>
        </r>
        <r>
          <rPr>
            <sz val="9"/>
            <color rgb="FF000000"/>
            <rFont val="Tahoma"/>
            <family val="2"/>
          </rPr>
          <t xml:space="preserve">
</t>
        </r>
        <r>
          <rPr>
            <sz val="9"/>
            <color rgb="FF000000"/>
            <rFont val="Tahoma"/>
            <family val="2"/>
          </rPr>
          <t>A 10% surtax is imposed for tax year 1982 to 1984.</t>
        </r>
      </text>
    </comment>
    <comment ref="CH51" authorId="0" shapeId="0" xr:uid="{E6921696-AB7C-4F41-B071-4D36D76CD0F7}">
      <text>
        <r>
          <rPr>
            <b/>
            <sz val="9"/>
            <color rgb="FF000000"/>
            <rFont val="Tahoma"/>
            <family val="2"/>
          </rPr>
          <t>Author:</t>
        </r>
        <r>
          <rPr>
            <sz val="9"/>
            <color rgb="FF000000"/>
            <rFont val="Tahoma"/>
            <family val="2"/>
          </rPr>
          <t xml:space="preserve">
</t>
        </r>
        <r>
          <rPr>
            <sz val="9"/>
            <color rgb="FF000000"/>
            <rFont val="Tahoma"/>
            <family val="2"/>
          </rPr>
          <t>A 10% surtax is imposed for tax year 1982 to 1984.</t>
        </r>
      </text>
    </comment>
    <comment ref="CP51" authorId="0" shapeId="0" xr:uid="{23554455-81BE-4374-8493-0E050F0B25D4}">
      <text>
        <r>
          <rPr>
            <b/>
            <sz val="9"/>
            <color rgb="FF000000"/>
            <rFont val="Tahoma"/>
            <family val="2"/>
          </rPr>
          <t>Author:</t>
        </r>
        <r>
          <rPr>
            <sz val="9"/>
            <color rgb="FF000000"/>
            <rFont val="Tahoma"/>
            <family val="2"/>
          </rPr>
          <t xml:space="preserve">
</t>
        </r>
        <r>
          <rPr>
            <sz val="9"/>
            <color rgb="FF000000"/>
            <rFont val="Tahoma"/>
            <family val="2"/>
          </rPr>
          <t>omits sucharge since it is capped at $9,800.</t>
        </r>
      </text>
    </comment>
    <comment ref="CR51" authorId="0" shapeId="0" xr:uid="{E83E0840-6083-4BB8-B29C-61EA6A907BBA}">
      <text>
        <r>
          <rPr>
            <b/>
            <sz val="9"/>
            <color rgb="FF000000"/>
            <rFont val="Tahoma"/>
            <family val="2"/>
          </rPr>
          <t>Author:</t>
        </r>
        <r>
          <rPr>
            <sz val="9"/>
            <color rgb="FF000000"/>
            <rFont val="Tahoma"/>
            <family val="2"/>
          </rPr>
          <t xml:space="preserve">
</t>
        </r>
        <r>
          <rPr>
            <sz val="9"/>
            <color rgb="FF000000"/>
            <rFont val="Tahoma"/>
            <family val="2"/>
          </rPr>
          <t>omits sucharge since it is capped at $9,800.</t>
        </r>
      </text>
    </comment>
    <comment ref="CS51" authorId="0" shapeId="0" xr:uid="{E5B307EA-4FDE-C844-97C9-1D8C0CB00A1F}">
      <text>
        <r>
          <rPr>
            <b/>
            <sz val="9"/>
            <color rgb="FF000000"/>
            <rFont val="Tahoma"/>
            <family val="2"/>
          </rPr>
          <t>Author:</t>
        </r>
        <r>
          <rPr>
            <sz val="9"/>
            <color rgb="FF000000"/>
            <rFont val="Tahoma"/>
            <family val="2"/>
          </rPr>
          <t xml:space="preserve">
</t>
        </r>
        <r>
          <rPr>
            <sz val="9"/>
            <color rgb="FF000000"/>
            <rFont val="Tahoma"/>
            <family val="2"/>
          </rPr>
          <t>omits sucharge since it is capped at $9,800.</t>
        </r>
      </text>
    </comment>
    <comment ref="A54" authorId="0" shapeId="0" xr:uid="{D6799A2F-B601-4A35-B438-912272465584}">
      <text>
        <r>
          <rPr>
            <b/>
            <sz val="9"/>
            <color rgb="FF000000"/>
            <rFont val="Tahoma"/>
            <family val="2"/>
          </rPr>
          <t>Author:</t>
        </r>
        <r>
          <rPr>
            <sz val="9"/>
            <color rgb="FF000000"/>
            <rFont val="Tahoma"/>
            <family val="2"/>
          </rPr>
          <t xml:space="preserve">
</t>
        </r>
        <r>
          <rPr>
            <sz val="9"/>
            <color rgb="FF000000"/>
            <rFont val="Tahoma"/>
            <family val="2"/>
          </rPr>
          <t>This matters to state rates because many states used to calculate their income taxes as a percentage of federal liability.</t>
        </r>
      </text>
    </comment>
    <comment ref="A60" authorId="0" shapeId="0" xr:uid="{B0AB78FC-3E80-4E14-B4BC-7D6B60860CB5}">
      <text>
        <r>
          <rPr>
            <b/>
            <sz val="9"/>
            <color indexed="81"/>
            <rFont val="Tahoma"/>
            <family val="2"/>
          </rPr>
          <t>Author:</t>
        </r>
        <r>
          <rPr>
            <sz val="9"/>
            <color indexed="81"/>
            <rFont val="Tahoma"/>
            <family val="2"/>
          </rPr>
          <t xml:space="preserve">
Counting DC as a state</t>
        </r>
      </text>
    </comment>
    <comment ref="B62" authorId="0" shapeId="0" xr:uid="{E76735B9-CB0B-4B75-8C87-9977733AE115}">
      <text>
        <r>
          <rPr>
            <b/>
            <sz val="9"/>
            <color indexed="81"/>
            <rFont val="Tahoma"/>
            <family val="2"/>
          </rPr>
          <t>Author:</t>
        </r>
        <r>
          <rPr>
            <sz val="9"/>
            <color indexed="81"/>
            <rFont val="Tahoma"/>
            <family val="2"/>
          </rPr>
          <t xml:space="preserve">
N/A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X1" authorId="0" shapeId="0" xr:uid="{D94F9222-8BBD-4B71-9455-713676DE7EBC}">
      <text>
        <r>
          <rPr>
            <b/>
            <sz val="9"/>
            <color rgb="FF000000"/>
            <rFont val="Tahoma"/>
            <family val="2"/>
          </rPr>
          <t>Author:</t>
        </r>
        <r>
          <rPr>
            <sz val="9"/>
            <color rgb="FF000000"/>
            <rFont val="Tahoma"/>
            <family val="2"/>
          </rPr>
          <t xml:space="preserve">
</t>
        </r>
        <r>
          <rPr>
            <sz val="9"/>
            <color rgb="FF000000"/>
            <rFont val="Tahoma"/>
            <family val="2"/>
          </rPr>
          <t>These rates are those in effect as of January 1, 2026. 2026 tax rate changes enacted during 2026 legislative sessions are not reflected here.</t>
        </r>
      </text>
    </comment>
    <comment ref="BI3" authorId="0" shapeId="0" xr:uid="{03773424-4A28-4C88-BA4E-D40FE5FB6C1F}">
      <text>
        <r>
          <rPr>
            <b/>
            <sz val="9"/>
            <color indexed="81"/>
            <rFont val="Tahoma"/>
            <family val="2"/>
          </rPr>
          <t>Author:</t>
        </r>
        <r>
          <rPr>
            <sz val="9"/>
            <color indexed="81"/>
            <rFont val="Tahoma"/>
            <family val="2"/>
          </rPr>
          <t xml:space="preserve">
Alaska became the 49th state on January 3, 1959.</t>
        </r>
      </text>
    </comment>
    <comment ref="N4" authorId="0" shapeId="0" xr:uid="{E1D2AF27-D816-4DCF-84D4-726E726CDE17}">
      <text>
        <r>
          <rPr>
            <b/>
            <sz val="9"/>
            <color indexed="81"/>
            <rFont val="Tahoma"/>
            <family val="2"/>
          </rPr>
          <t>Author:</t>
        </r>
        <r>
          <rPr>
            <sz val="9"/>
            <color indexed="81"/>
            <rFont val="Tahoma"/>
            <family val="2"/>
          </rPr>
          <t xml:space="preserve">
Arizona became the 48th state on February 14, 1912.</t>
        </r>
      </text>
    </comment>
    <comment ref="CY4" authorId="0" shapeId="0" xr:uid="{FA4C60F9-2AAF-44C0-807D-178F46059177}">
      <text>
        <r>
          <rPr>
            <b/>
            <sz val="10"/>
            <color rgb="FF000000"/>
            <rFont val="Tahoma"/>
            <family val="2"/>
          </rPr>
          <t>Author:</t>
        </r>
        <r>
          <rPr>
            <sz val="10"/>
            <color rgb="FF000000"/>
            <rFont val="Tahoma"/>
            <family val="2"/>
          </rPr>
          <t xml:space="preserve">
TPT rose from 5.0% to 5.6% in June, 2001 under Prop 301 - additional 0.6% earmarked for education funding
https://azjlbc.gov/11taxbook/tpt.pdf</t>
        </r>
      </text>
    </comment>
    <comment ref="A6" authorId="0" shapeId="0" xr:uid="{2E741905-0164-FE4D-A150-D66977DC0A80}">
      <text>
        <r>
          <rPr>
            <b/>
            <sz val="10"/>
            <color rgb="FF000000"/>
            <rFont val="Tahoma"/>
            <family val="2"/>
          </rPr>
          <t>Author:</t>
        </r>
        <r>
          <rPr>
            <sz val="10"/>
            <color rgb="FF000000"/>
            <rFont val="Tahoma"/>
            <family val="2"/>
          </rPr>
          <t xml:space="preserve">
https://www.cdtfa.ca.gov/taxes-and-fees/sales-use-tax-rates-history.htm</t>
        </r>
      </text>
    </comment>
    <comment ref="BL6" authorId="0" shapeId="0" xr:uid="{D67F5319-3230-7045-A0C0-D1AFB150BB04}">
      <text>
        <r>
          <rPr>
            <b/>
            <sz val="10"/>
            <color rgb="FF000000"/>
            <rFont val="Tahoma"/>
            <family val="2"/>
          </rPr>
          <t>Author:</t>
        </r>
        <r>
          <rPr>
            <sz val="10"/>
            <color rgb="FF000000"/>
            <rFont val="Tahoma"/>
            <family val="2"/>
          </rPr>
          <t xml:space="preserve">
New: 1% manditory local tax</t>
        </r>
      </text>
    </comment>
    <comment ref="BV6" authorId="0" shapeId="0" xr:uid="{11205168-4DB6-6C4C-843B-81DE8596A8AB}">
      <text>
        <r>
          <rPr>
            <b/>
            <sz val="10"/>
            <color rgb="FF000000"/>
            <rFont val="Tahoma"/>
            <family val="2"/>
          </rPr>
          <t>Author:</t>
        </r>
        <r>
          <rPr>
            <sz val="10"/>
            <color rgb="FF000000"/>
            <rFont val="Tahoma"/>
            <family val="2"/>
          </rPr>
          <t xml:space="preserve">
lower state rate: 3.75%
higher local rate: 1.25%</t>
        </r>
      </text>
    </comment>
    <comment ref="BX6" authorId="0" shapeId="0" xr:uid="{621343BC-36B1-4347-BE17-0E2D1CF5D521}">
      <text>
        <r>
          <rPr>
            <b/>
            <sz val="10"/>
            <color rgb="FF000000"/>
            <rFont val="Tahoma"/>
            <family val="2"/>
          </rPr>
          <t>Author:</t>
        </r>
        <r>
          <rPr>
            <sz val="10"/>
            <color rgb="FF000000"/>
            <rFont val="Tahoma"/>
            <family val="2"/>
          </rPr>
          <t xml:space="preserve">
lower state rate: 3.75%
higher local rate: 1.25%</t>
        </r>
      </text>
    </comment>
    <comment ref="CM6" authorId="0" shapeId="0" xr:uid="{916933D3-79CA-684E-B538-030CA27D3B64}">
      <text>
        <r>
          <rPr>
            <b/>
            <sz val="10"/>
            <color rgb="FF000000"/>
            <rFont val="Tahoma"/>
            <family val="2"/>
          </rPr>
          <t>Author:</t>
        </r>
        <r>
          <rPr>
            <sz val="10"/>
            <color rgb="FF000000"/>
            <rFont val="Tahoma"/>
            <family val="2"/>
          </rPr>
          <t xml:space="preserve">
higher state rate: 5%
same local 1.25%</t>
        </r>
      </text>
    </comment>
    <comment ref="CO6" authorId="0" shapeId="0" xr:uid="{520B150F-44F7-2940-AFD9-683345BE5F19}">
      <text>
        <r>
          <rPr>
            <b/>
            <sz val="10"/>
            <color rgb="FF000000"/>
            <rFont val="Tahoma"/>
            <family val="2"/>
          </rPr>
          <t xml:space="preserve">Author:
</t>
        </r>
        <r>
          <rPr>
            <sz val="10"/>
            <color rgb="FF000000"/>
            <rFont val="Tahoma"/>
            <family val="2"/>
          </rPr>
          <t>4.75%+1.25%=6% for 1/1/91 through 7/14/91
6.00%+1.25%=7.25% for 7/15/91 through 12/31/00</t>
        </r>
      </text>
    </comment>
    <comment ref="CY6" authorId="0" shapeId="0" xr:uid="{6A1F8BB4-B894-A244-868E-0086E13CD786}">
      <text>
        <r>
          <rPr>
            <b/>
            <sz val="10"/>
            <color rgb="FF000000"/>
            <rFont val="Tahoma"/>
            <family val="2"/>
          </rPr>
          <t>Author:</t>
        </r>
        <r>
          <rPr>
            <sz val="10"/>
            <color rgb="FF000000"/>
            <rFont val="Tahoma"/>
            <family val="2"/>
          </rPr>
          <t xml:space="preserve">
State rate lowered from 6.0% to 5.75% for CY2001
</t>
        </r>
      </text>
    </comment>
    <comment ref="CZ6" authorId="0" shapeId="0" xr:uid="{22EFEA2C-252F-2042-B67D-0C0D0193C99A}">
      <text>
        <r>
          <rPr>
            <b/>
            <sz val="10"/>
            <color rgb="FF000000"/>
            <rFont val="Tahoma"/>
            <family val="2"/>
          </rPr>
          <t>Author:</t>
        </r>
        <r>
          <rPr>
            <sz val="10"/>
            <color rgb="FF000000"/>
            <rFont val="Tahoma"/>
            <family val="2"/>
          </rPr>
          <t xml:space="preserve">
reverted to pre-2000 rates
</t>
        </r>
      </text>
    </comment>
    <comment ref="DB6" authorId="0" shapeId="0" xr:uid="{C7AAC1B7-3111-3E4B-AAC6-222063A951B7}">
      <text>
        <r>
          <rPr>
            <b/>
            <sz val="10"/>
            <color rgb="FF000000"/>
            <rFont val="Tahoma"/>
            <family val="2"/>
          </rPr>
          <t>Author:</t>
        </r>
        <r>
          <rPr>
            <sz val="10"/>
            <color rgb="FF000000"/>
            <rFont val="Tahoma"/>
            <family val="2"/>
          </rPr>
          <t xml:space="preserve">
No net change, but note increase in state rate and reduction in local rate.</t>
        </r>
      </text>
    </comment>
    <comment ref="DG6" authorId="0" shapeId="0" xr:uid="{C8F2CBCC-2360-0E4E-89ED-AF36F7E28D63}">
      <text>
        <r>
          <rPr>
            <b/>
            <sz val="10"/>
            <color rgb="FF000000"/>
            <rFont val="Tahoma"/>
            <family val="2"/>
          </rPr>
          <t>Author:</t>
        </r>
        <r>
          <rPr>
            <sz val="10"/>
            <color rgb="FF000000"/>
            <rFont val="Tahoma"/>
            <family val="2"/>
          </rPr>
          <t xml:space="preserve">
State rate temporarily increased by 1%, effective 4/1/2009</t>
        </r>
      </text>
    </comment>
    <comment ref="DI6" authorId="0" shapeId="0" xr:uid="{2524A2D0-1171-C249-986F-EB7B8F6A2019}">
      <text>
        <r>
          <rPr>
            <b/>
            <sz val="10"/>
            <color rgb="FF000000"/>
            <rFont val="Tahoma"/>
            <family val="2"/>
          </rPr>
          <t>Author:</t>
        </r>
        <r>
          <rPr>
            <sz val="10"/>
            <color rgb="FF000000"/>
            <rFont val="Tahoma"/>
            <family val="2"/>
          </rPr>
          <t xml:space="preserve">
State rate reduced by 1%, effective 7/1/11.</t>
        </r>
      </text>
    </comment>
    <comment ref="DK6" authorId="0" shapeId="0" xr:uid="{F20E8413-78DA-EA42-98CA-719058937004}">
      <text>
        <r>
          <rPr>
            <b/>
            <sz val="10"/>
            <color rgb="FF000000"/>
            <rFont val="Tahoma"/>
            <family val="2"/>
          </rPr>
          <t>Author:</t>
        </r>
        <r>
          <rPr>
            <sz val="10"/>
            <color rgb="FF000000"/>
            <rFont val="Tahoma"/>
            <family val="2"/>
          </rPr>
          <t xml:space="preserve">
State rate increased by 0.5%, effective 1/1/13.</t>
        </r>
      </text>
    </comment>
    <comment ref="DO6" authorId="0" shapeId="0" xr:uid="{31D3B070-2A28-9D4A-A148-ECE84228C197}">
      <text>
        <r>
          <rPr>
            <b/>
            <sz val="10"/>
            <color rgb="FF000000"/>
            <rFont val="Tahoma"/>
            <family val="2"/>
          </rPr>
          <t>Author:</t>
        </r>
        <r>
          <rPr>
            <sz val="10"/>
            <color rgb="FF000000"/>
            <rFont val="Tahoma"/>
            <family val="2"/>
          </rPr>
          <t xml:space="preserve">
Effective 1/1/17, state rate reduced to 6% while local rate increased to 1.25%</t>
        </r>
      </text>
    </comment>
    <comment ref="A10" authorId="0" shapeId="0" xr:uid="{F232073C-46C4-C448-949E-D07A52FBA8C1}">
      <text>
        <r>
          <rPr>
            <b/>
            <sz val="10"/>
            <color rgb="FF000000"/>
            <rFont val="Tahoma"/>
            <family val="2"/>
          </rPr>
          <t>Author:</t>
        </r>
        <r>
          <rPr>
            <sz val="10"/>
            <color rgb="FF000000"/>
            <rFont val="Tahoma"/>
            <family val="2"/>
          </rPr>
          <t xml:space="preserve">
</t>
        </r>
        <r>
          <rPr>
            <sz val="10"/>
            <color rgb="FF000000"/>
            <rFont val="Tahoma"/>
            <family val="2"/>
          </rPr>
          <t xml:space="preserve">see amendment history at bottom of this page: 
</t>
        </r>
        <r>
          <rPr>
            <sz val="10"/>
            <color rgb="FF000000"/>
            <rFont val="Tahoma"/>
            <family val="2"/>
          </rPr>
          <t xml:space="preserve">
</t>
        </r>
        <r>
          <rPr>
            <sz val="10"/>
            <color rgb="FF000000"/>
            <rFont val="Tahoma"/>
            <family val="2"/>
          </rPr>
          <t>https://code.dccouncil.gov/us/dc/council/code/sections/47-2002</t>
        </r>
        <r>
          <rPr>
            <sz val="10"/>
            <color rgb="FF000000"/>
            <rFont val="Calibri"/>
            <family val="2"/>
          </rPr>
          <t xml:space="preserve">
</t>
        </r>
      </text>
    </comment>
    <comment ref="BL10" authorId="0" shapeId="0" xr:uid="{158997FC-26CC-CB4B-814A-5FA309E2CEC9}">
      <text>
        <r>
          <rPr>
            <b/>
            <sz val="10"/>
            <color rgb="FF000000"/>
            <rFont val="Tahoma"/>
            <family val="2"/>
          </rPr>
          <t>Author:</t>
        </r>
        <r>
          <rPr>
            <sz val="10"/>
            <color rgb="FF000000"/>
            <rFont val="Tahoma"/>
            <family val="2"/>
          </rPr>
          <t xml:space="preserve">
Public Law 87-408 </t>
        </r>
      </text>
    </comment>
    <comment ref="BP10" authorId="0" shapeId="0" xr:uid="{3B9DA2B2-97E0-AC45-AD8E-AE385669690C}">
      <text>
        <r>
          <rPr>
            <b/>
            <sz val="10"/>
            <color rgb="FF000000"/>
            <rFont val="Tahoma"/>
            <family val="2"/>
          </rPr>
          <t>Author:</t>
        </r>
        <r>
          <rPr>
            <sz val="10"/>
            <color rgb="FF000000"/>
            <rFont val="Tahoma"/>
            <family val="2"/>
          </rPr>
          <t xml:space="preserve">
Statute shows sales tax increasing from 4-5 percent in 1966 </t>
        </r>
        <r>
          <rPr>
            <u/>
            <sz val="10"/>
            <color rgb="FF000000"/>
            <rFont val="Tahoma"/>
            <family val="2"/>
          </rPr>
          <t>https://www.govinfo.gov/content/pkg/STATUTE-80/pdf/STATUTE-80-Pg855.pdf</t>
        </r>
        <r>
          <rPr>
            <sz val="10"/>
            <color rgb="FF000000"/>
            <rFont val="Tahoma"/>
            <family val="2"/>
          </rPr>
          <t xml:space="preserve">
</t>
        </r>
      </text>
    </comment>
    <comment ref="BS10" authorId="0" shapeId="0" xr:uid="{C16324B9-5405-0B49-B3A6-2861E3402B82}">
      <text>
        <r>
          <rPr>
            <b/>
            <sz val="10"/>
            <color rgb="FF000000"/>
            <rFont val="Tahoma"/>
            <family val="2"/>
          </rPr>
          <t>Author:</t>
        </r>
        <r>
          <rPr>
            <sz val="10"/>
            <color rgb="FF000000"/>
            <rFont val="Tahoma"/>
            <family val="2"/>
          </rPr>
          <t xml:space="preserve">
PUBLIC LAW 91-106-OCT. 31, 1969 
83 STAT 172</t>
        </r>
      </text>
    </comment>
    <comment ref="BV10" authorId="0" shapeId="0" xr:uid="{821E5C78-0099-494D-90FC-4B1CB6669E56}">
      <text>
        <r>
          <rPr>
            <b/>
            <sz val="10"/>
            <color rgb="FF000000"/>
            <rFont val="Tahoma"/>
            <family val="2"/>
          </rPr>
          <t>Author:</t>
        </r>
        <r>
          <rPr>
            <sz val="10"/>
            <color rgb="FF000000"/>
            <rFont val="Tahoma"/>
            <family val="2"/>
          </rPr>
          <t xml:space="preserve">
PUBLIC LAW 92-411-AUG. 29, 1972 86 Stat 643</t>
        </r>
      </text>
    </comment>
    <comment ref="A11" authorId="0" shapeId="0" xr:uid="{EC6A6BF9-C06D-4828-B0F9-8A82D8537F24}">
      <text>
        <r>
          <rPr>
            <b/>
            <sz val="10"/>
            <color rgb="FF000000"/>
            <rFont val="Tahoma"/>
            <family val="2"/>
          </rPr>
          <t>Author:</t>
        </r>
        <r>
          <rPr>
            <sz val="10"/>
            <color rgb="FF000000"/>
            <rFont val="Tahoma"/>
            <family val="2"/>
          </rPr>
          <t xml:space="preserve">
https://floridarevenue.com/taxes/Documents/flHistorySalesTaxRates.pdf</t>
        </r>
      </text>
    </comment>
    <comment ref="A13" authorId="0" shapeId="0" xr:uid="{61921A68-4E4B-EE4C-A66B-2D84773F3D51}">
      <text>
        <r>
          <rPr>
            <b/>
            <sz val="10"/>
            <color rgb="FF000000"/>
            <rFont val="Calibri"/>
            <family val="2"/>
          </rPr>
          <t>Author:</t>
        </r>
        <r>
          <rPr>
            <sz val="10"/>
            <color rgb="FF000000"/>
            <rFont val="Calibri"/>
            <family val="2"/>
          </rPr>
          <t xml:space="preserve">
https://lrb.hawaii.gov/wp-content/uploads/1963_HawaiisGeneralExciseTax.pdf</t>
        </r>
      </text>
    </comment>
    <comment ref="AK13" authorId="0" shapeId="0" xr:uid="{D0BD1A5F-B029-D142-A513-72A4C31FF04C}">
      <text>
        <r>
          <rPr>
            <b/>
            <sz val="10"/>
            <color rgb="FF000000"/>
            <rFont val="Tahoma"/>
            <family val="2"/>
          </rPr>
          <t xml:space="preserve">Author:
</t>
        </r>
        <r>
          <rPr>
            <sz val="10"/>
            <color rgb="FF000000"/>
            <rFont val="Tahoma"/>
            <family val="2"/>
          </rPr>
          <t xml:space="preserve">General Excise Tax Law of 1935 designed as a gross income tax
</t>
        </r>
      </text>
    </comment>
    <comment ref="BI13" authorId="0" shapeId="0" xr:uid="{99287F0A-91CD-413F-95FE-FCC382BF7FE8}">
      <text>
        <r>
          <rPr>
            <b/>
            <sz val="9"/>
            <color indexed="81"/>
            <rFont val="Tahoma"/>
            <family val="2"/>
          </rPr>
          <t>Author:</t>
        </r>
        <r>
          <rPr>
            <sz val="9"/>
            <color indexed="81"/>
            <rFont val="Tahoma"/>
            <family val="2"/>
          </rPr>
          <t xml:space="preserve">
Hawaii became the 50th state on August 21, 1959</t>
        </r>
      </text>
    </comment>
    <comment ref="AK14" authorId="0" shapeId="0" xr:uid="{ABE744D0-D870-4773-A221-B251C3D0CF99}">
      <text>
        <r>
          <rPr>
            <b/>
            <sz val="9"/>
            <color rgb="FF000000"/>
            <rFont val="Tahoma"/>
            <family val="2"/>
          </rPr>
          <t>Author:</t>
        </r>
        <r>
          <rPr>
            <sz val="9"/>
            <color rgb="FF000000"/>
            <rFont val="Tahoma"/>
            <family val="2"/>
          </rPr>
          <t xml:space="preserve">
</t>
        </r>
        <r>
          <rPr>
            <sz val="9"/>
            <color rgb="FF000000"/>
            <rFont val="Tahoma"/>
            <family val="2"/>
          </rPr>
          <t>First sales tax implemented by The Cooperative Emergency Revenue Act of 1935. It was repealed by voters the following year.</t>
        </r>
      </text>
    </comment>
    <comment ref="A15" authorId="0" shapeId="0" xr:uid="{01F26A30-2934-458C-AF15-CB2B66983BB8}">
      <text>
        <r>
          <rPr>
            <b/>
            <sz val="11"/>
            <color rgb="FF000000"/>
            <rFont val="Calibri"/>
            <family val="2"/>
          </rPr>
          <t>Author:</t>
        </r>
        <r>
          <rPr>
            <sz val="11"/>
            <color rgb="FF000000"/>
            <rFont val="Calibri"/>
            <family val="2"/>
          </rPr>
          <t xml:space="preserve">
https://cgfa.ilga.gov/Upload/2001_sales_tax_issues.pdf</t>
        </r>
      </text>
    </comment>
    <comment ref="AI16" authorId="0" shapeId="0" xr:uid="{EB162143-6FE5-4179-8D1E-480B183C2ED0}">
      <text>
        <r>
          <rPr>
            <b/>
            <sz val="9"/>
            <color rgb="FF000000"/>
            <rFont val="Tahoma"/>
            <family val="2"/>
          </rPr>
          <t>Author:</t>
        </r>
        <r>
          <rPr>
            <sz val="9"/>
            <color rgb="FF000000"/>
            <rFont val="Tahoma"/>
            <family val="2"/>
          </rPr>
          <t xml:space="preserve">
</t>
        </r>
        <r>
          <rPr>
            <sz val="9"/>
            <color rgb="FF000000"/>
            <rFont val="Tahoma"/>
            <family val="2"/>
          </rPr>
          <t>Gross receipts tax (called the "Gross Income Tax" was enacted in 1933. Retail sales and use tax took effect in 1963.</t>
        </r>
      </text>
    </comment>
    <comment ref="BM16" authorId="0" shapeId="0" xr:uid="{1940D09C-4EE8-46E1-8337-99261591415E}">
      <text>
        <r>
          <rPr>
            <b/>
            <sz val="9"/>
            <color indexed="81"/>
            <rFont val="Tahoma"/>
            <family val="2"/>
          </rPr>
          <t>Author:</t>
        </r>
        <r>
          <rPr>
            <sz val="9"/>
            <color indexed="81"/>
            <rFont val="Tahoma"/>
            <family val="2"/>
          </rPr>
          <t xml:space="preserve">
October 23, 1963.
https://www.in.gov/dor/files/ib07.pdf</t>
        </r>
      </text>
    </comment>
    <comment ref="BW16" authorId="0" shapeId="0" xr:uid="{6DEACBF3-5F24-4253-A89A-34E228AD8568}">
      <text>
        <r>
          <rPr>
            <b/>
            <sz val="9"/>
            <color indexed="81"/>
            <rFont val="Tahoma"/>
            <family val="2"/>
          </rPr>
          <t>Author:</t>
        </r>
        <r>
          <rPr>
            <sz val="9"/>
            <color indexed="81"/>
            <rFont val="Tahoma"/>
            <family val="2"/>
          </rPr>
          <t xml:space="preserve">
May 1, 1973
https://www.in.gov/dor/files/ib07.pdf</t>
        </r>
      </text>
    </comment>
    <comment ref="CG16" authorId="0" shapeId="0" xr:uid="{D554B351-B693-45A5-9290-A6A4983C3116}">
      <text>
        <r>
          <rPr>
            <b/>
            <sz val="9"/>
            <color indexed="81"/>
            <rFont val="Tahoma"/>
            <family val="2"/>
          </rPr>
          <t>Author:</t>
        </r>
        <r>
          <rPr>
            <sz val="9"/>
            <color indexed="81"/>
            <rFont val="Tahoma"/>
            <family val="2"/>
          </rPr>
          <t xml:space="preserve">
January 1, 1983
https://www.in.gov/dor/files/ib07.pdf</t>
        </r>
      </text>
    </comment>
    <comment ref="CZ16" authorId="0" shapeId="0" xr:uid="{DAAD5FD3-6F52-46EC-AB81-29F08BD331FA}">
      <text>
        <r>
          <rPr>
            <b/>
            <sz val="9"/>
            <color indexed="81"/>
            <rFont val="Tahoma"/>
            <family val="2"/>
          </rPr>
          <t>Author:</t>
        </r>
        <r>
          <rPr>
            <sz val="9"/>
            <color indexed="81"/>
            <rFont val="Tahoma"/>
            <family val="2"/>
          </rPr>
          <t xml:space="preserve">
December 1, 2002
https://www.in.gov/dor/files/ib07.pdf</t>
        </r>
      </text>
    </comment>
    <comment ref="DF16" authorId="0" shapeId="0" xr:uid="{9AFFDE82-8295-4A02-8D7C-92A4EAEAB3B7}">
      <text>
        <r>
          <rPr>
            <b/>
            <sz val="9"/>
            <color indexed="81"/>
            <rFont val="Tahoma"/>
            <family val="2"/>
          </rPr>
          <t>Author:</t>
        </r>
        <r>
          <rPr>
            <sz val="9"/>
            <color indexed="81"/>
            <rFont val="Tahoma"/>
            <family val="2"/>
          </rPr>
          <t xml:space="preserve">
April 1, 2008
https://www.in.gov/dor/files/ib07.pdf</t>
        </r>
      </text>
    </comment>
    <comment ref="A17" authorId="0" shapeId="0" xr:uid="{DD030B21-17AE-4B01-9211-457022EA2BDF}">
      <text>
        <r>
          <rPr>
            <b/>
            <sz val="11"/>
            <color rgb="FF000000"/>
            <rFont val="Calibri"/>
            <family val="2"/>
          </rPr>
          <t>Author:</t>
        </r>
        <r>
          <rPr>
            <sz val="11"/>
            <color rgb="FF000000"/>
            <rFont val="Calibri"/>
            <family val="2"/>
          </rPr>
          <t xml:space="preserve">
https://revenue.iowa.gov/resources/law-policy-information/iowa-tax-rate-history#:~:text=Table_title:%20History%20of%20Iowa%20Sales%20and%20Use,Sales%20and%20Use%20Tax%20Rate:%206.0%25%20%7C</t>
        </r>
      </text>
    </comment>
    <comment ref="A18" authorId="0" shapeId="0" xr:uid="{24972DB0-9A5C-4517-AFA2-7E1C0EA43826}">
      <text>
        <r>
          <rPr>
            <b/>
            <sz val="11"/>
            <color theme="1"/>
            <rFont val="Calibri"/>
            <family val="2"/>
            <scheme val="minor"/>
          </rPr>
          <t>Author:</t>
        </r>
        <r>
          <rPr>
            <sz val="11"/>
            <color theme="1"/>
            <rFont val="Calibri"/>
            <family val="2"/>
            <scheme val="minor"/>
          </rPr>
          <t xml:space="preserve">
Page 3 of:
https://www.ksrevenue.gov/pdf/pub1510.pdf</t>
        </r>
      </text>
    </comment>
    <comment ref="AI19" authorId="0" shapeId="0" xr:uid="{9A59EBC0-213B-2043-A364-C486E968E697}">
      <text>
        <r>
          <rPr>
            <b/>
            <sz val="10"/>
            <color rgb="FF000000"/>
            <rFont val="Calibri"/>
            <family val="2"/>
            <scheme val="minor"/>
          </rPr>
          <t>Author:</t>
        </r>
        <r>
          <rPr>
            <sz val="10"/>
            <color rgb="FF000000"/>
            <rFont val="Calibri"/>
            <family val="2"/>
            <scheme val="minor"/>
          </rPr>
          <t xml:space="preserve">
NTA says KY Ex H.B. 11 was a temp sales tax of 3 per cent for 1934-1936
</t>
        </r>
      </text>
    </comment>
    <comment ref="AK22" authorId="0" shapeId="0" xr:uid="{1041765A-99DB-47CF-89A7-6F6844B24505}">
      <text>
        <r>
          <rPr>
            <b/>
            <sz val="9"/>
            <color rgb="FF000000"/>
            <rFont val="Tahoma"/>
            <family val="2"/>
          </rPr>
          <t>Author:</t>
        </r>
        <r>
          <rPr>
            <sz val="9"/>
            <color rgb="FF000000"/>
            <rFont val="Tahoma"/>
            <family val="2"/>
          </rPr>
          <t xml:space="preserve">
</t>
        </r>
        <r>
          <rPr>
            <sz val="9"/>
            <color rgb="FF000000"/>
            <rFont val="Tahoma"/>
            <family val="2"/>
          </rPr>
          <t>Temporary gross receipts tax during Great Depression</t>
        </r>
      </text>
    </comment>
    <comment ref="AF26" authorId="0" shapeId="0" xr:uid="{DE7C587D-C25F-C24E-93D5-5BC66732260E}">
      <text>
        <r>
          <rPr>
            <b/>
            <sz val="10"/>
            <color rgb="FF000000"/>
            <rFont val="Tahoma"/>
            <family val="2"/>
          </rPr>
          <t>Author:</t>
        </r>
        <r>
          <rPr>
            <sz val="10"/>
            <color rgb="FF000000"/>
            <rFont val="Tahoma"/>
            <family val="2"/>
          </rPr>
          <t xml:space="preserve">
ranged from 0.1% to 1% depending on the nature of the business</t>
        </r>
      </text>
    </comment>
    <comment ref="AG26" authorId="0" shapeId="0" xr:uid="{D67EFD7F-045E-3F4B-B4B9-4B8F486AB9A8}">
      <text>
        <r>
          <rPr>
            <b/>
            <sz val="10"/>
            <color rgb="FF000000"/>
            <rFont val="Tahoma"/>
            <family val="2"/>
          </rPr>
          <t>Author:</t>
        </r>
        <r>
          <rPr>
            <sz val="10"/>
            <color rgb="FF000000"/>
            <rFont val="Tahoma"/>
            <family val="2"/>
          </rPr>
          <t xml:space="preserve">
ranged from 0.1% to 1% depending on the nature of the business</t>
        </r>
      </text>
    </comment>
    <comment ref="AH26" authorId="0" shapeId="0" xr:uid="{287428E6-80D1-8E4F-B76C-B0EBFDCAF6F8}">
      <text>
        <r>
          <rPr>
            <b/>
            <sz val="10"/>
            <color rgb="FF000000"/>
            <rFont val="Tahoma"/>
            <family val="2"/>
          </rPr>
          <t>Author:</t>
        </r>
        <r>
          <rPr>
            <sz val="10"/>
            <color rgb="FF000000"/>
            <rFont val="Tahoma"/>
            <family val="2"/>
          </rPr>
          <t xml:space="preserve">
2% producers and retailers, 1% on manufacturing, and 2% on public utilities and contractors</t>
        </r>
      </text>
    </comment>
    <comment ref="A29" authorId="0" shapeId="0" xr:uid="{ADC1A6A8-144C-427F-B047-659D6852346E}">
      <text>
        <r>
          <rPr>
            <b/>
            <sz val="10"/>
            <color rgb="FF000000"/>
            <rFont val="Tahoma"/>
            <family val="2"/>
          </rPr>
          <t>Author:</t>
        </r>
        <r>
          <rPr>
            <sz val="10"/>
            <color rgb="FF000000"/>
            <rFont val="Tahoma"/>
            <family val="2"/>
          </rPr>
          <t xml:space="preserve">
https://revenue.nebraska.gov/sites/default/files/doc/research/chronology/history.pdf</t>
        </r>
      </text>
    </comment>
    <comment ref="BQ29" authorId="0" shapeId="0" xr:uid="{AF10FD10-2D03-424D-ADA0-671B724BA02F}">
      <text>
        <r>
          <rPr>
            <b/>
            <sz val="9"/>
            <color indexed="81"/>
            <rFont val="Tahoma"/>
            <family val="2"/>
          </rPr>
          <t>Author:</t>
        </r>
        <r>
          <rPr>
            <sz val="9"/>
            <color indexed="81"/>
            <rFont val="Tahoma"/>
            <family val="2"/>
          </rPr>
          <t xml:space="preserve">
Sounds like the 2.5% rate started mid-1967, per this: https://revenue.nebraska.gov/sites/default/files/doc/research/chronology/history.pdf</t>
        </r>
      </text>
    </comment>
    <comment ref="CN29" authorId="0" shapeId="0" xr:uid="{B751B827-C49D-404A-A64F-0E06102B9708}">
      <text>
        <r>
          <rPr>
            <b/>
            <sz val="9"/>
            <color rgb="FF000000"/>
            <rFont val="Tahoma"/>
            <family val="2"/>
          </rPr>
          <t>Author:</t>
        </r>
        <r>
          <rPr>
            <sz val="9"/>
            <color rgb="FF000000"/>
            <rFont val="Tahoma"/>
            <family val="2"/>
          </rPr>
          <t xml:space="preserve">
Mid-year changes in these years that I'm not sure we're being consistent about. See https://revenue.nebraska.gov/sites/default/files/doc/research/chronology/history.pdf</t>
        </r>
      </text>
    </comment>
    <comment ref="AK32" authorId="0" shapeId="0" xr:uid="{9512CB58-5D6D-CE4C-9CF3-7C64E14268F8}">
      <text>
        <r>
          <rPr>
            <b/>
            <sz val="10"/>
            <color rgb="FF000000"/>
            <rFont val="Tahoma"/>
            <family val="2"/>
          </rPr>
          <t>Author:</t>
        </r>
        <r>
          <rPr>
            <sz val="10"/>
            <color rgb="FF000000"/>
            <rFont val="Tahoma"/>
            <family val="2"/>
          </rPr>
          <t xml:space="preserve">
</t>
        </r>
        <r>
          <rPr>
            <sz val="10"/>
            <color rgb="FF000000"/>
            <rFont val="Tahoma"/>
            <family val="2"/>
          </rPr>
          <t>repealed after 1 year</t>
        </r>
      </text>
    </comment>
    <comment ref="A33" authorId="0" shapeId="0" xr:uid="{9C9DC188-AB2D-4925-B17D-9BB9AE3824F1}">
      <text>
        <r>
          <rPr>
            <b/>
            <sz val="11"/>
            <color rgb="FF000000"/>
            <rFont val="Calibri"/>
            <family val="2"/>
          </rPr>
          <t>Author:</t>
        </r>
        <r>
          <rPr>
            <sz val="11"/>
            <color rgb="FF000000"/>
            <rFont val="Calibri"/>
            <family val="2"/>
          </rPr>
          <t xml:space="preserve">
source for 1982 onward
https://www.rrnm.gov/DocumentCenter/View/8632/Gross-Receipts-Tax-Rate?bidId=
</t>
        </r>
      </text>
    </comment>
    <comment ref="N33" authorId="0" shapeId="0" xr:uid="{B6002250-CBBD-4B6C-9237-39CAB8BCBE0F}">
      <text>
        <r>
          <rPr>
            <b/>
            <sz val="9"/>
            <color indexed="81"/>
            <rFont val="Tahoma"/>
            <family val="2"/>
          </rPr>
          <t>Author:</t>
        </r>
        <r>
          <rPr>
            <sz val="9"/>
            <color indexed="81"/>
            <rFont val="Tahoma"/>
            <family val="2"/>
          </rPr>
          <t xml:space="preserve">
New Mexico became the 47th state on January 6, 1912.</t>
        </r>
      </text>
    </comment>
    <comment ref="A35" authorId="0" shapeId="0" xr:uid="{AB5EE580-8A53-4D8F-8D26-A927D63A3139}">
      <text>
        <r>
          <rPr>
            <b/>
            <sz val="11"/>
            <color rgb="FF000000"/>
            <rFont val="Calibri"/>
            <family val="2"/>
          </rPr>
          <t>Author:</t>
        </r>
        <r>
          <rPr>
            <sz val="11"/>
            <color rgb="FF000000"/>
            <rFont val="Calibri"/>
            <family val="2"/>
          </rPr>
          <t xml:space="preserve">
https://webservices.ncleg.gov/ViewDocSiteFile/31291</t>
        </r>
      </text>
    </comment>
    <comment ref="BU35" authorId="0" shapeId="0" xr:uid="{D9158818-1D0F-4D5A-9334-FBD648641B9E}">
      <text>
        <r>
          <rPr>
            <b/>
            <sz val="11"/>
            <color rgb="FF000000"/>
            <rFont val="Calibri"/>
            <family val="2"/>
          </rPr>
          <t>Author:</t>
        </r>
        <r>
          <rPr>
            <sz val="11"/>
            <color rgb="FF000000"/>
            <rFont val="Calibri"/>
            <family val="2"/>
          </rPr>
          <t xml:space="preserve">
implemented a 1% local sales tax
" local tax was increased by .5% in 1983, .5% in
1986, and .5% in 2002."</t>
        </r>
      </text>
    </comment>
    <comment ref="CY35" authorId="0" shapeId="0" xr:uid="{A102668E-BD57-44C5-883E-5CDAAD2BE098}">
      <text>
        <r>
          <rPr>
            <b/>
            <sz val="10"/>
            <color rgb="FF000000"/>
            <rFont val="Tahoma"/>
            <family val="2"/>
          </rPr>
          <t>Author:</t>
        </r>
        <r>
          <rPr>
            <sz val="10"/>
            <color rgb="FF000000"/>
            <rFont val="Tahoma"/>
            <family val="2"/>
          </rPr>
          <t xml:space="preserve">
0.5% increase effective October 16, 2001. Initially scheduled to expire after June 30, 2003 but it was later extended.</t>
        </r>
      </text>
    </comment>
    <comment ref="DD35" authorId="0" shapeId="0" xr:uid="{8D73CEF4-B9A0-472B-8711-F2B18EB6E6C1}">
      <text>
        <r>
          <rPr>
            <b/>
            <sz val="9"/>
            <color indexed="81"/>
            <rFont val="Tahoma"/>
            <family val="2"/>
          </rPr>
          <t>Author:</t>
        </r>
        <r>
          <rPr>
            <sz val="9"/>
            <color indexed="81"/>
            <rFont val="Tahoma"/>
            <family val="2"/>
          </rPr>
          <t xml:space="preserve">
December 1, 2006 reduction</t>
        </r>
      </text>
    </comment>
    <comment ref="DF35" authorId="0" shapeId="0" xr:uid="{BAE12DC8-B955-499D-AD83-3ADDD738A056}">
      <text>
        <r>
          <rPr>
            <b/>
            <sz val="9"/>
            <color indexed="81"/>
            <rFont val="Tahoma"/>
            <family val="2"/>
          </rPr>
          <t>Author:</t>
        </r>
        <r>
          <rPr>
            <sz val="9"/>
            <color indexed="81"/>
            <rFont val="Tahoma"/>
            <family val="2"/>
          </rPr>
          <t xml:space="preserve">
October 1, 2008 increase</t>
        </r>
      </text>
    </comment>
    <comment ref="DG35" authorId="0" shapeId="0" xr:uid="{DAACFA35-60AF-40CB-A78A-26A703DBA32C}">
      <text>
        <r>
          <rPr>
            <b/>
            <sz val="9"/>
            <color indexed="81"/>
            <rFont val="Tahoma"/>
            <family val="2"/>
          </rPr>
          <t>Author:</t>
        </r>
        <r>
          <rPr>
            <sz val="9"/>
            <color indexed="81"/>
            <rFont val="Tahoma"/>
            <family val="2"/>
          </rPr>
          <t xml:space="preserve">
9/1/2009 = 5.5%
10/1/2009 = 5.75%</t>
        </r>
      </text>
    </comment>
    <comment ref="I38" authorId="0" shapeId="0" xr:uid="{FE681290-D886-46EF-A3AE-F6C02AC683AF}">
      <text>
        <r>
          <rPr>
            <b/>
            <sz val="9"/>
            <color rgb="FF000000"/>
            <rFont val="Tahoma"/>
            <family val="2"/>
          </rPr>
          <t>Author:</t>
        </r>
        <r>
          <rPr>
            <sz val="9"/>
            <color rgb="FF000000"/>
            <rFont val="Tahoma"/>
            <family val="2"/>
          </rPr>
          <t xml:space="preserve">
</t>
        </r>
        <r>
          <rPr>
            <sz val="9"/>
            <color rgb="FF000000"/>
            <rFont val="Tahoma"/>
            <family val="2"/>
          </rPr>
          <t>Oklahoma became the 46th state on November 16, 1907.</t>
        </r>
      </text>
    </comment>
    <comment ref="A42" authorId="0" shapeId="0" xr:uid="{C83438B1-E2D0-45C5-9CD4-12AC436DB48B}">
      <text>
        <r>
          <rPr>
            <b/>
            <sz val="11"/>
            <color rgb="FF000000"/>
            <rFont val="Calibri"/>
            <family val="2"/>
          </rPr>
          <t>Author:</t>
        </r>
        <r>
          <rPr>
            <sz val="11"/>
            <color rgb="FF000000"/>
            <rFont val="Calibri"/>
            <family val="2"/>
          </rPr>
          <t xml:space="preserve">
https://dor.sc.gov/resources-site/lawandpolicy/Documents/Chapter%201%20-%20General%20Overview.pdf</t>
        </r>
      </text>
    </comment>
    <comment ref="AI43" authorId="0" shapeId="0" xr:uid="{3996D837-FE02-5E47-A875-4FB6B24E18C4}">
      <text>
        <r>
          <rPr>
            <b/>
            <sz val="10"/>
            <color rgb="FF000000"/>
            <rFont val="Tahoma"/>
            <family val="2"/>
          </rPr>
          <t>Author:</t>
        </r>
        <r>
          <rPr>
            <sz val="10"/>
            <color rgb="FF000000"/>
            <rFont val="Tahoma"/>
            <family val="2"/>
          </rPr>
          <t xml:space="preserve">
</t>
        </r>
        <r>
          <rPr>
            <sz val="10"/>
            <color rgb="FF000000"/>
            <rFont val="Tahoma"/>
            <family val="2"/>
          </rPr>
          <t>For 1933 and 1934, SD had a gross reciepts tax</t>
        </r>
      </text>
    </comment>
    <comment ref="AK43" authorId="0" shapeId="0" xr:uid="{0A5DDBD0-8D36-DE4E-97CD-72D815ED28D7}">
      <text>
        <r>
          <rPr>
            <b/>
            <sz val="10"/>
            <color rgb="FF000000"/>
            <rFont val="Tahoma"/>
            <family val="2"/>
          </rPr>
          <t xml:space="preserve">Author:
</t>
        </r>
        <r>
          <rPr>
            <b/>
            <sz val="10"/>
            <color rgb="FF000000"/>
            <rFont val="Tahoma"/>
            <family val="2"/>
          </rPr>
          <t xml:space="preserve">SD adopts retail sales tax
</t>
        </r>
        <r>
          <rPr>
            <b/>
            <sz val="10"/>
            <color rgb="FF000000"/>
            <rFont val="Tahoma"/>
            <family val="2"/>
          </rPr>
          <t>https://sdlegislature.gov/pdfviewer/viewer.html?documentid=285146#page=533</t>
        </r>
      </text>
    </comment>
    <comment ref="A44" authorId="0" shapeId="0" xr:uid="{2C1AA1BF-7692-437C-8F26-6F9D94BBF359}">
      <text>
        <r>
          <rPr>
            <b/>
            <sz val="11"/>
            <color rgb="FF000000"/>
            <rFont val="Calibri"/>
            <family val="2"/>
          </rPr>
          <t>Author:</t>
        </r>
        <r>
          <rPr>
            <sz val="11"/>
            <color rgb="FF000000"/>
            <rFont val="Calibri"/>
            <family val="2"/>
          </rPr>
          <t xml:space="preserve">
https://rrs.scholasticahq.com/api/v1/articles/9602-sales-versus-income-taxes-the-issues-of-adequacy-in-tennessee.pdf</t>
        </r>
      </text>
    </comment>
    <comment ref="A46" authorId="0" shapeId="0" xr:uid="{0B140E28-F546-314B-B8B4-A9C545931B5B}">
      <text>
        <r>
          <rPr>
            <b/>
            <sz val="10"/>
            <color rgb="FF000000"/>
            <rFont val="Tahoma"/>
            <family val="2"/>
          </rPr>
          <t>Author:</t>
        </r>
        <r>
          <rPr>
            <sz val="10"/>
            <color rgb="FF000000"/>
            <rFont val="Tahoma"/>
            <family val="2"/>
          </rPr>
          <t xml:space="preserve">
https://tax.utah.gov/econstats/history</t>
        </r>
      </text>
    </comment>
    <comment ref="DF46" authorId="0" shapeId="0" xr:uid="{9A0DB96C-78E8-4B62-B938-D927C6396057}">
      <text>
        <r>
          <rPr>
            <b/>
            <sz val="9"/>
            <color indexed="81"/>
            <rFont val="Tahoma"/>
            <family val="2"/>
          </rPr>
          <t>Author:</t>
        </r>
        <r>
          <rPr>
            <sz val="9"/>
            <color indexed="81"/>
            <rFont val="Tahoma"/>
            <family val="2"/>
          </rPr>
          <t xml:space="preserve">
1/1/2008 reduction</t>
        </r>
      </text>
    </comment>
    <comment ref="DQ46" authorId="0" shapeId="0" xr:uid="{D4E11549-8710-4BC8-8CE9-9F637A6A6D13}">
      <text>
        <r>
          <rPr>
            <b/>
            <sz val="9"/>
            <color rgb="FF000000"/>
            <rFont val="Tahoma"/>
            <family val="2"/>
          </rPr>
          <t>Author:</t>
        </r>
        <r>
          <rPr>
            <sz val="9"/>
            <color rgb="FF000000"/>
            <rFont val="Tahoma"/>
            <family val="2"/>
          </rPr>
          <t xml:space="preserve">
</t>
        </r>
        <r>
          <rPr>
            <sz val="9"/>
            <color rgb="FF000000"/>
            <rFont val="Tahoma"/>
            <family val="2"/>
          </rPr>
          <t>Effective 4/1/19, enacted by Prop 3.</t>
        </r>
      </text>
    </comment>
    <comment ref="A49" authorId="0" shapeId="0" xr:uid="{584D7BDF-6BE3-9341-954E-BF69A07A0C10}">
      <text>
        <r>
          <rPr>
            <b/>
            <sz val="10"/>
            <color rgb="FF000000"/>
            <rFont val="Tahoma"/>
            <family val="2"/>
          </rPr>
          <t>Author:</t>
        </r>
        <r>
          <rPr>
            <sz val="10"/>
            <color rgb="FF000000"/>
            <rFont val="Tahoma"/>
            <family val="2"/>
          </rPr>
          <t xml:space="preserve">
</t>
        </r>
        <r>
          <rPr>
            <sz val="10"/>
            <color rgb="FF000000"/>
            <rFont val="Tahoma"/>
            <family val="2"/>
          </rPr>
          <t xml:space="preserve">WASHINGTON'S TAX HISTORY A Brief Overview of the Development of State and Local Taxes in Washington 
</t>
        </r>
        <r>
          <rPr>
            <sz val="10"/>
            <color rgb="FF000000"/>
            <rFont val="Tahoma"/>
            <family val="2"/>
          </rPr>
          <t>https://dor.wa.gov/sites/default/files/2022-02/06taxhistory.pdf</t>
        </r>
      </text>
    </comment>
    <comment ref="AI49" authorId="0" shapeId="0" xr:uid="{F56022F1-A05A-2241-AD41-F54A83B1B451}">
      <text>
        <r>
          <rPr>
            <sz val="10"/>
            <color rgb="FF000000"/>
            <rFont val="Tahoma"/>
            <family val="2"/>
          </rPr>
          <t xml:space="preserve">Author:
</t>
        </r>
        <r>
          <rPr>
            <sz val="10"/>
            <color rgb="FF000000"/>
            <rFont val="Tahoma"/>
            <family val="2"/>
          </rPr>
          <t>Legislature adopts temporary gross reciepts tax for 1933</t>
        </r>
      </text>
    </comment>
    <comment ref="AK49" authorId="0" shapeId="0" xr:uid="{E217F529-91B1-C74A-AB53-AB32822F0FE7}">
      <text>
        <r>
          <rPr>
            <b/>
            <sz val="10"/>
            <color rgb="FF000000"/>
            <rFont val="Tahoma"/>
            <family val="2"/>
          </rPr>
          <t>Author:</t>
        </r>
        <r>
          <rPr>
            <sz val="10"/>
            <color rgb="FF000000"/>
            <rFont val="Tahoma"/>
            <family val="2"/>
          </rPr>
          <t xml:space="preserve">
</t>
        </r>
        <r>
          <rPr>
            <sz val="10"/>
            <color rgb="FF000000"/>
            <rFont val="Tahoma"/>
            <family val="2"/>
          </rPr>
          <t xml:space="preserve">Revenue Act of 1935 enacts sales tax </t>
        </r>
      </text>
    </comment>
    <comment ref="A50" authorId="0" shapeId="0" xr:uid="{106838AB-AA5F-8248-8521-80B73A8FDEF9}">
      <text>
        <r>
          <rPr>
            <b/>
            <sz val="10"/>
            <color rgb="FF000000"/>
            <rFont val="Tahoma"/>
            <family val="2"/>
          </rPr>
          <t>Author:</t>
        </r>
        <r>
          <rPr>
            <sz val="10"/>
            <color rgb="FF000000"/>
            <rFont val="Tahoma"/>
            <family val="2"/>
          </rPr>
          <t xml:space="preserve">
</t>
        </r>
        <r>
          <rPr>
            <sz val="10"/>
            <color rgb="FF000000"/>
            <rFont val="Tahoma"/>
            <family val="2"/>
          </rPr>
          <t>https://tax.wv.gov/Documents/Reports/CurrentTaxStructure.JointSelectCommitteeOnTaxReform.pdf</t>
        </r>
      </text>
    </comment>
    <comment ref="A58" authorId="0" shapeId="0" xr:uid="{EAD116F3-F338-4F7A-A002-715C0AA51227}">
      <text>
        <r>
          <rPr>
            <b/>
            <sz val="9"/>
            <color indexed="81"/>
            <rFont val="Tahoma"/>
            <family val="2"/>
          </rPr>
          <t>Author:</t>
        </r>
        <r>
          <rPr>
            <sz val="9"/>
            <color indexed="81"/>
            <rFont val="Tahoma"/>
            <family val="2"/>
          </rPr>
          <t xml:space="preserve">
Counting DC as a state</t>
        </r>
      </text>
    </comment>
    <comment ref="B60" authorId="0" shapeId="0" xr:uid="{7D253422-984C-4C31-9C69-2A0BA1F2E467}">
      <text>
        <r>
          <rPr>
            <b/>
            <sz val="10"/>
            <color rgb="FF000000"/>
            <rFont val="Tahoma"/>
            <family val="2"/>
          </rPr>
          <t>Author:</t>
        </r>
        <r>
          <rPr>
            <sz val="10"/>
            <color rgb="FF000000"/>
            <rFont val="Tahoma"/>
            <family val="2"/>
          </rPr>
          <t xml:space="preserve">
</t>
        </r>
        <r>
          <rPr>
            <sz val="10"/>
            <color rgb="FF000000"/>
            <rFont val="Tahoma"/>
            <family val="2"/>
          </rPr>
          <t>N/A</t>
        </r>
      </text>
    </comment>
    <comment ref="C60" authorId="0" shapeId="0" xr:uid="{BEE1EC0A-7E72-44AE-92F4-23573FB7EBBF}">
      <text>
        <r>
          <rPr>
            <b/>
            <sz val="10"/>
            <color rgb="FF000000"/>
            <rFont val="Tahoma"/>
            <family val="2"/>
          </rPr>
          <t>Author:</t>
        </r>
        <r>
          <rPr>
            <sz val="10"/>
            <color rgb="FF000000"/>
            <rFont val="Tahoma"/>
            <family val="2"/>
          </rPr>
          <t xml:space="preserve">
</t>
        </r>
        <r>
          <rPr>
            <sz val="10"/>
            <color rgb="FF000000"/>
            <rFont val="Tahoma"/>
            <family val="2"/>
          </rPr>
          <t>N/A</t>
        </r>
      </text>
    </comment>
    <comment ref="D60" authorId="0" shapeId="0" xr:uid="{22B08B1B-AB4C-4BD9-8BCD-D51BF497B91F}">
      <text>
        <r>
          <rPr>
            <b/>
            <sz val="10"/>
            <color rgb="FF000000"/>
            <rFont val="Tahoma"/>
            <family val="2"/>
          </rPr>
          <t>Author:</t>
        </r>
        <r>
          <rPr>
            <sz val="10"/>
            <color rgb="FF000000"/>
            <rFont val="Tahoma"/>
            <family val="2"/>
          </rPr>
          <t xml:space="preserve">
</t>
        </r>
        <r>
          <rPr>
            <sz val="10"/>
            <color rgb="FF000000"/>
            <rFont val="Tahoma"/>
            <family val="2"/>
          </rPr>
          <t>N/A</t>
        </r>
      </text>
    </comment>
    <comment ref="E60" authorId="0" shapeId="0" xr:uid="{96613F49-FC07-46EE-9128-4C9A37942B11}">
      <text>
        <r>
          <rPr>
            <b/>
            <sz val="10"/>
            <color indexed="81"/>
            <rFont val="Tahoma"/>
            <family val="2"/>
          </rPr>
          <t>Author:</t>
        </r>
        <r>
          <rPr>
            <sz val="10"/>
            <color indexed="81"/>
            <rFont val="Tahoma"/>
            <family val="2"/>
          </rPr>
          <t xml:space="preserve">
N/A</t>
        </r>
      </text>
    </comment>
    <comment ref="F60" authorId="0" shapeId="0" xr:uid="{6D2B3B33-7796-404F-B5F8-E826C0AC0809}">
      <text>
        <r>
          <rPr>
            <b/>
            <sz val="10"/>
            <color indexed="81"/>
            <rFont val="Tahoma"/>
            <family val="2"/>
          </rPr>
          <t>Author:</t>
        </r>
        <r>
          <rPr>
            <sz val="10"/>
            <color indexed="81"/>
            <rFont val="Tahoma"/>
            <family val="2"/>
          </rPr>
          <t xml:space="preserve">
N/A</t>
        </r>
      </text>
    </comment>
    <comment ref="G60" authorId="0" shapeId="0" xr:uid="{67B11471-68C5-4771-A314-E83ED1A0F57E}">
      <text>
        <r>
          <rPr>
            <b/>
            <sz val="10"/>
            <color indexed="81"/>
            <rFont val="Tahoma"/>
            <family val="2"/>
          </rPr>
          <t>Author:</t>
        </r>
        <r>
          <rPr>
            <sz val="10"/>
            <color indexed="81"/>
            <rFont val="Tahoma"/>
            <family val="2"/>
          </rPr>
          <t xml:space="preserve">
N/A</t>
        </r>
      </text>
    </comment>
    <comment ref="H60" authorId="0" shapeId="0" xr:uid="{89802970-A8D2-48F8-AA3A-F92025078C2E}">
      <text>
        <r>
          <rPr>
            <b/>
            <sz val="10"/>
            <color indexed="81"/>
            <rFont val="Tahoma"/>
            <family val="2"/>
          </rPr>
          <t>Author:</t>
        </r>
        <r>
          <rPr>
            <sz val="10"/>
            <color indexed="81"/>
            <rFont val="Tahoma"/>
            <family val="2"/>
          </rPr>
          <t xml:space="preserve">
N/A</t>
        </r>
      </text>
    </comment>
    <comment ref="I60" authorId="0" shapeId="0" xr:uid="{80042DF1-B6C2-453F-808B-78F77666F763}">
      <text>
        <r>
          <rPr>
            <b/>
            <sz val="10"/>
            <color indexed="81"/>
            <rFont val="Tahoma"/>
            <family val="2"/>
          </rPr>
          <t>Author:</t>
        </r>
        <r>
          <rPr>
            <sz val="10"/>
            <color indexed="81"/>
            <rFont val="Tahoma"/>
            <family val="2"/>
          </rPr>
          <t xml:space="preserve">
N/A</t>
        </r>
      </text>
    </comment>
    <comment ref="J60" authorId="0" shapeId="0" xr:uid="{51610553-B9CA-46F5-88EE-420BC4093EC0}">
      <text>
        <r>
          <rPr>
            <b/>
            <sz val="10"/>
            <color indexed="81"/>
            <rFont val="Tahoma"/>
            <family val="2"/>
          </rPr>
          <t>Author:</t>
        </r>
        <r>
          <rPr>
            <sz val="10"/>
            <color indexed="81"/>
            <rFont val="Tahoma"/>
            <family val="2"/>
          </rPr>
          <t xml:space="preserve">
N/A</t>
        </r>
      </text>
    </comment>
    <comment ref="K60" authorId="0" shapeId="0" xr:uid="{034F1D4F-830C-4E57-8347-475825CDEA3A}">
      <text>
        <r>
          <rPr>
            <b/>
            <sz val="10"/>
            <color indexed="81"/>
            <rFont val="Tahoma"/>
            <family val="2"/>
          </rPr>
          <t>Author:</t>
        </r>
        <r>
          <rPr>
            <sz val="10"/>
            <color indexed="81"/>
            <rFont val="Tahoma"/>
            <family val="2"/>
          </rPr>
          <t xml:space="preserve">
N/A</t>
        </r>
      </text>
    </comment>
    <comment ref="L60" authorId="0" shapeId="0" xr:uid="{4EA1A2E8-3A4B-4D1D-AF4E-7C7C7F4E27C3}">
      <text>
        <r>
          <rPr>
            <b/>
            <sz val="10"/>
            <color indexed="81"/>
            <rFont val="Tahoma"/>
            <family val="2"/>
          </rPr>
          <t>Author:</t>
        </r>
        <r>
          <rPr>
            <sz val="10"/>
            <color indexed="81"/>
            <rFont val="Tahoma"/>
            <family val="2"/>
          </rPr>
          <t xml:space="preserve">
N/A</t>
        </r>
      </text>
    </comment>
    <comment ref="M60" authorId="0" shapeId="0" xr:uid="{FF9BC596-AA0F-4B94-84C0-ED87A6C8823B}">
      <text>
        <r>
          <rPr>
            <b/>
            <sz val="10"/>
            <color indexed="81"/>
            <rFont val="Tahoma"/>
            <family val="2"/>
          </rPr>
          <t>Author:</t>
        </r>
        <r>
          <rPr>
            <sz val="10"/>
            <color indexed="81"/>
            <rFont val="Tahoma"/>
            <family val="2"/>
          </rPr>
          <t xml:space="preserve">
N/A</t>
        </r>
      </text>
    </comment>
    <comment ref="N60" authorId="0" shapeId="0" xr:uid="{C9F915E2-4B3F-460A-9B2D-08FF88BE728E}">
      <text>
        <r>
          <rPr>
            <b/>
            <sz val="10"/>
            <color indexed="81"/>
            <rFont val="Tahoma"/>
            <family val="2"/>
          </rPr>
          <t>Author:</t>
        </r>
        <r>
          <rPr>
            <sz val="10"/>
            <color indexed="81"/>
            <rFont val="Tahoma"/>
            <family val="2"/>
          </rPr>
          <t xml:space="preserve">
N/A</t>
        </r>
      </text>
    </comment>
    <comment ref="O60" authorId="0" shapeId="0" xr:uid="{733FF18E-718A-4C66-9219-22E4ED4E7FFA}">
      <text>
        <r>
          <rPr>
            <b/>
            <sz val="10"/>
            <color indexed="81"/>
            <rFont val="Tahoma"/>
            <family val="2"/>
          </rPr>
          <t>Author:</t>
        </r>
        <r>
          <rPr>
            <sz val="10"/>
            <color indexed="81"/>
            <rFont val="Tahoma"/>
            <family val="2"/>
          </rPr>
          <t xml:space="preserve">
N/A</t>
        </r>
      </text>
    </comment>
    <comment ref="P60" authorId="0" shapeId="0" xr:uid="{92B478B3-6F01-45E9-8D6D-033F1EEB3972}">
      <text>
        <r>
          <rPr>
            <b/>
            <sz val="10"/>
            <color indexed="81"/>
            <rFont val="Tahoma"/>
            <family val="2"/>
          </rPr>
          <t>Author:</t>
        </r>
        <r>
          <rPr>
            <sz val="10"/>
            <color indexed="81"/>
            <rFont val="Tahoma"/>
            <family val="2"/>
          </rPr>
          <t xml:space="preserve">
N/A</t>
        </r>
      </text>
    </comment>
    <comment ref="Q60" authorId="0" shapeId="0" xr:uid="{1D17963C-EA05-453F-A91D-7359DAB034BC}">
      <text>
        <r>
          <rPr>
            <b/>
            <sz val="10"/>
            <color indexed="81"/>
            <rFont val="Tahoma"/>
            <family val="2"/>
          </rPr>
          <t>Author:</t>
        </r>
        <r>
          <rPr>
            <sz val="10"/>
            <color indexed="81"/>
            <rFont val="Tahoma"/>
            <family val="2"/>
          </rPr>
          <t xml:space="preserve">
N/A</t>
        </r>
      </text>
    </comment>
    <comment ref="R60" authorId="0" shapeId="0" xr:uid="{B9AF5E6E-17A0-4E67-8238-727F75768924}">
      <text>
        <r>
          <rPr>
            <b/>
            <sz val="10"/>
            <color indexed="81"/>
            <rFont val="Tahoma"/>
            <family val="2"/>
          </rPr>
          <t>Author:</t>
        </r>
        <r>
          <rPr>
            <sz val="10"/>
            <color indexed="81"/>
            <rFont val="Tahoma"/>
            <family val="2"/>
          </rPr>
          <t xml:space="preserve">
N/A</t>
        </r>
      </text>
    </comment>
    <comment ref="S60" authorId="0" shapeId="0" xr:uid="{DE10FB9F-FD30-4C1D-A97D-608D2D66F2AE}">
      <text>
        <r>
          <rPr>
            <b/>
            <sz val="10"/>
            <color rgb="FF000000"/>
            <rFont val="Tahoma"/>
            <family val="2"/>
          </rPr>
          <t>Author:</t>
        </r>
        <r>
          <rPr>
            <sz val="10"/>
            <color rgb="FF000000"/>
            <rFont val="Tahoma"/>
            <family val="2"/>
          </rPr>
          <t xml:space="preserve">
</t>
        </r>
        <r>
          <rPr>
            <sz val="10"/>
            <color rgb="FF000000"/>
            <rFont val="Tahoma"/>
            <family val="2"/>
          </rPr>
          <t>N/A</t>
        </r>
      </text>
    </comment>
    <comment ref="T60" authorId="0" shapeId="0" xr:uid="{B17FD048-9071-43C3-B575-F2B5654069B3}">
      <text>
        <r>
          <rPr>
            <b/>
            <sz val="10"/>
            <color indexed="81"/>
            <rFont val="Tahoma"/>
            <family val="2"/>
          </rPr>
          <t>Author:</t>
        </r>
        <r>
          <rPr>
            <sz val="10"/>
            <color indexed="81"/>
            <rFont val="Tahoma"/>
            <family val="2"/>
          </rPr>
          <t xml:space="preserve">
N/A</t>
        </r>
      </text>
    </comment>
    <comment ref="U60" authorId="0" shapeId="0" xr:uid="{6C45CC12-5EC2-403E-ADDF-8026DD32E714}">
      <text>
        <r>
          <rPr>
            <b/>
            <sz val="10"/>
            <color indexed="81"/>
            <rFont val="Tahoma"/>
            <family val="2"/>
          </rPr>
          <t>Author:</t>
        </r>
        <r>
          <rPr>
            <sz val="10"/>
            <color indexed="81"/>
            <rFont val="Tahoma"/>
            <family val="2"/>
          </rPr>
          <t xml:space="preserve">
N/A</t>
        </r>
      </text>
    </comment>
    <comment ref="V60" authorId="0" shapeId="0" xr:uid="{C8636870-BF84-4E1E-899C-5578CA4B6482}">
      <text>
        <r>
          <rPr>
            <b/>
            <sz val="10"/>
            <color indexed="81"/>
            <rFont val="Tahoma"/>
            <family val="2"/>
          </rPr>
          <t>Author:</t>
        </r>
        <r>
          <rPr>
            <sz val="10"/>
            <color indexed="81"/>
            <rFont val="Tahoma"/>
            <family val="2"/>
          </rPr>
          <t xml:space="preserve">
N/A</t>
        </r>
      </text>
    </comment>
    <comment ref="W60" authorId="0" shapeId="0" xr:uid="{0BD04349-8AA2-402F-835B-71FBA7601767}">
      <text>
        <r>
          <rPr>
            <b/>
            <sz val="10"/>
            <color indexed="81"/>
            <rFont val="Tahoma"/>
            <family val="2"/>
          </rPr>
          <t>Author:</t>
        </r>
        <r>
          <rPr>
            <sz val="10"/>
            <color indexed="81"/>
            <rFont val="Tahoma"/>
            <family val="2"/>
          </rPr>
          <t xml:space="preserve">
N/A</t>
        </r>
      </text>
    </comment>
    <comment ref="X60" authorId="0" shapeId="0" xr:uid="{E0F2CA26-D0A5-4BDA-B011-342D8F2FAD94}">
      <text>
        <r>
          <rPr>
            <b/>
            <sz val="10"/>
            <color indexed="81"/>
            <rFont val="Tahoma"/>
            <family val="2"/>
          </rPr>
          <t>Author:</t>
        </r>
        <r>
          <rPr>
            <sz val="10"/>
            <color indexed="81"/>
            <rFont val="Tahoma"/>
            <family val="2"/>
          </rPr>
          <t xml:space="preserve">
N/A</t>
        </r>
      </text>
    </comment>
    <comment ref="Y60" authorId="0" shapeId="0" xr:uid="{DB0DAF04-9CF5-4937-9425-2B4FB37D699F}">
      <text>
        <r>
          <rPr>
            <b/>
            <sz val="10"/>
            <color indexed="81"/>
            <rFont val="Tahoma"/>
            <family val="2"/>
          </rPr>
          <t>Author:</t>
        </r>
        <r>
          <rPr>
            <sz val="10"/>
            <color indexed="81"/>
            <rFont val="Tahoma"/>
            <family val="2"/>
          </rPr>
          <t xml:space="preserve">
N/A</t>
        </r>
      </text>
    </comment>
    <comment ref="Z60" authorId="0" shapeId="0" xr:uid="{2A0B9A26-50E4-4566-8FE2-800C02D08ED1}">
      <text>
        <r>
          <rPr>
            <b/>
            <sz val="10"/>
            <color indexed="81"/>
            <rFont val="Tahoma"/>
            <family val="2"/>
          </rPr>
          <t>Author:</t>
        </r>
        <r>
          <rPr>
            <sz val="10"/>
            <color indexed="81"/>
            <rFont val="Tahoma"/>
            <family val="2"/>
          </rPr>
          <t xml:space="preserve">
N/A</t>
        </r>
      </text>
    </comment>
    <comment ref="AA60" authorId="0" shapeId="0" xr:uid="{012831A3-82B7-4B88-8235-FFE698C56FE2}">
      <text>
        <r>
          <rPr>
            <b/>
            <sz val="10"/>
            <color indexed="81"/>
            <rFont val="Tahoma"/>
            <family val="2"/>
          </rPr>
          <t>Author:</t>
        </r>
        <r>
          <rPr>
            <sz val="10"/>
            <color indexed="81"/>
            <rFont val="Tahoma"/>
            <family val="2"/>
          </rPr>
          <t xml:space="preserve">
N/A</t>
        </r>
      </text>
    </comment>
    <comment ref="AB60" authorId="0" shapeId="0" xr:uid="{7DAC49DD-3C84-4BF1-8A9E-2A3732B4527C}">
      <text>
        <r>
          <rPr>
            <b/>
            <sz val="10"/>
            <color indexed="81"/>
            <rFont val="Tahoma"/>
            <family val="2"/>
          </rPr>
          <t>Author:</t>
        </r>
        <r>
          <rPr>
            <sz val="10"/>
            <color indexed="81"/>
            <rFont val="Tahoma"/>
            <family val="2"/>
          </rPr>
          <t xml:space="preserve">
N/A</t>
        </r>
      </text>
    </comment>
    <comment ref="AC60" authorId="0" shapeId="0" xr:uid="{11D382C0-68A1-40F7-B42A-0109C1AE0BCD}">
      <text>
        <r>
          <rPr>
            <b/>
            <sz val="10"/>
            <color indexed="81"/>
            <rFont val="Tahoma"/>
            <family val="2"/>
          </rPr>
          <t>Author:</t>
        </r>
        <r>
          <rPr>
            <sz val="10"/>
            <color indexed="81"/>
            <rFont val="Tahoma"/>
            <family val="2"/>
          </rPr>
          <t xml:space="preserve">
N/A</t>
        </r>
      </text>
    </comment>
    <comment ref="AD60" authorId="0" shapeId="0" xr:uid="{9CF91C52-0482-4DAF-8378-1FBC1103F4D2}">
      <text>
        <r>
          <rPr>
            <b/>
            <sz val="10"/>
            <color indexed="81"/>
            <rFont val="Tahoma"/>
            <family val="2"/>
          </rPr>
          <t>Author:</t>
        </r>
        <r>
          <rPr>
            <sz val="10"/>
            <color indexed="81"/>
            <rFont val="Tahoma"/>
            <family val="2"/>
          </rPr>
          <t xml:space="preserve">
N/A</t>
        </r>
      </text>
    </comment>
    <comment ref="AE60" authorId="0" shapeId="0" xr:uid="{BD89D480-F14E-4AD1-99AC-7E3700E97571}">
      <text>
        <r>
          <rPr>
            <b/>
            <sz val="10"/>
            <color indexed="81"/>
            <rFont val="Tahoma"/>
            <family val="2"/>
          </rPr>
          <t>Author:</t>
        </r>
        <r>
          <rPr>
            <sz val="10"/>
            <color indexed="81"/>
            <rFont val="Tahoma"/>
            <family val="2"/>
          </rPr>
          <t xml:space="preserve">
N/A</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<sst xmlns="http://schemas.openxmlformats.org/spreadsheetml/2006/main" count="197" uniqueCount="83">
  <si>
    <t>File Version:</t>
  </si>
  <si>
    <t>Last Update:</t>
  </si>
  <si>
    <t>This file was last updated on January 21, 2026. Tax rates for Tax Year 2026 are current as of this date and may change as new legislation is enacted throughout the year.</t>
  </si>
  <si>
    <t>Tabs:</t>
  </si>
  <si>
    <t>Included Taxes and Explanation of Rates:</t>
  </si>
  <si>
    <t>This file includes data on broad-based, centrally collected, state-level taxes. Local taxes are excluded, though a portion of California's local sales tax is categorized as a state tax in this file as it is mandated, uniform across the state, and centrally collected. Personal and corporate income taxes are defined to include those levies applying to broad categories of net income. For states with graduated personal or corporate income tax rates, only the top rate is reported. When states apply different rates to earned income and investment income, this file displays the rate on earned income. Narrow taxes applying only to certain forms of income are excluded, such as investment income taxes and payroll taxes on earned income. Corporate tax structures applying to capital value or some other base that is not net income are similarly excluded, though earlier structures using a hybrid approach, allowing corporations to elect either a net income tax or a tax on their stock value are documented with the rate on net income only.  For sales tax, we typically include only those general sales taxes that are assessed on the purchaser, with Hawaii and New Mexico being notable exceptions as the seller is liable for those taxes. Gross receipts taxes, margins taxes, and gross income taxes are excluded from our definition of sales tax or corporate tax.</t>
  </si>
  <si>
    <t>Cell Notes and Formulas:</t>
  </si>
  <si>
    <t>We have included some comments on cells that we expect might be helpful to readers. Some notes explain complex rate structures or surtaxes while others point to underlying data sources. We have also noted some anomalous years, especially in the early part of the 1900s when some new taxes were implemented and repealed in the same year or soon thereafter. Some tax rates are also provided as formulas rather than simple values in order to provide additional detail on components of the tax rate, such as the presence of surcharges or the calculation of the rate as a percentage of federal tax rates. Values calculated via formula are displayed in blue text.</t>
  </si>
  <si>
    <t>Year of Analysis:</t>
  </si>
  <si>
    <t>In the case of changes taking effect partway through a calendar year, we report the rate in effect as of December 31st of that year.</t>
  </si>
  <si>
    <t>Data Sources:</t>
  </si>
  <si>
    <t>Advisory Commission on Intergovernmental Relations; Federation of Tax Administrators; Proceedings of the Annual Conference on Taxation under the Auspices of the National Tax Association; Council of State Governments; U.S. Census Bureau; various state agency reports and resources; state statutes; state tax forms.</t>
  </si>
  <si>
    <t>Authors:</t>
  </si>
  <si>
    <t>The information in this file was compiled by staff at the Institute on Taxation and Economic Policy (ITEP). Sarah Austin led this project with support from Carl Davis, Angie Sumo, and Vanessa Woods.</t>
  </si>
  <si>
    <t>Contact:</t>
  </si>
  <si>
    <t xml:space="preserve">Please email Sarah Austin at sarah@itep.org with questions or feedback. I am happy to work with researchers seeking to use this dataset and am open to ideas for supplementing it with additional data. I am also eager to ensure the data are accurate and welcome any corrections. While every attempt has been made to ensure the accuracy of these data, it is almost certainly the case that some of the more than 11,000 datapoints found in this file could benefit from revision. </t>
  </si>
  <si>
    <t>Suggested Citation:</t>
  </si>
  <si>
    <t>Top State PIT Rate</t>
  </si>
  <si>
    <t>Alabama</t>
  </si>
  <si>
    <t>Alaska</t>
  </si>
  <si>
    <t>Arizona</t>
  </si>
  <si>
    <t>Arkansas</t>
  </si>
  <si>
    <t>California</t>
  </si>
  <si>
    <t>Colorado</t>
  </si>
  <si>
    <t>Connecticut</t>
  </si>
  <si>
    <t>Delaware</t>
  </si>
  <si>
    <t>District of Columbia</t>
  </si>
  <si>
    <t>Florida</t>
  </si>
  <si>
    <t>Georgia</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</si>
  <si>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</si>
  <si>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</si>
  <si>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</si>
  <si>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</si>
  <si>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</si>
  <si>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</si>
  <si>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</si>
  <si>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</si>
  <si>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</si>
  <si>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</si>
  <si>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</si>
  <si>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</si>
  <si>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</si>
  <si>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</si>
  <si>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</si>
  <si>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</si>
  <si>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</si>
  <si>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</si>
  <si>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</si>
  <si>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</si>
  <si>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</si>
  <si>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</si>
  <si>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</si>
  <si>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</si>
  <si>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Ohio</t>
  </si>
  <si>
    <t>Oklahoma</t>
  </si>
  <si>
    <t>Oregon</t>
  </si>
  <si>
    <t>Pennsylvania</t>
  </si>
  <si>
    <t>Rhode Island</t>
  </si>
  <si>
    <t>South Carolina</t>
  </si>
  <si>
    <t>South Dakota</t>
  </si>
  <si>
    <t>Tennessee</t>
  </si>
  <si>
    <t>Texas</t>
  </si>
  <si>
    <t>Utah</t>
  </si>
  <si>
    <t>Vermont</t>
  </si>
  <si>
    <t>Virginia</t>
  </si>
  <si>
    <t>Washington</t>
  </si>
  <si>
    <t>West Virginia</t>
  </si>
  <si>
    <t>Wisconsin</t>
  </si>
  <si>
    <t>Wyoming</t>
  </si>
  <si>
    <t>Top Federal PIT Rate</t>
  </si>
  <si>
    <t>Summary Data</t>
  </si>
  <si>
    <t># of states with tax</t>
  </si>
  <si>
    <t>Median, all states</t>
  </si>
  <si>
    <t>Median, states w/ tax</t>
  </si>
  <si>
    <t>Top State CIT Rate</t>
  </si>
  <si>
    <t>Top Federal CIT Rate</t>
  </si>
  <si>
    <t>State GST Rate</t>
  </si>
  <si>
    <r>
      <rPr>
        <b/>
        <sz val="9"/>
        <rFont val="Roboto"/>
      </rPr>
      <t xml:space="preserve">Source: </t>
    </r>
    <r>
      <rPr>
        <sz val="9"/>
        <rFont val="Roboto"/>
      </rPr>
      <t>Institute on Taxation and Economic Policy (ITEP) compilation of information from various national and state sources.</t>
    </r>
  </si>
  <si>
    <r>
      <rPr>
        <b/>
        <sz val="9"/>
        <rFont val="Roboto"/>
      </rPr>
      <t>Note:</t>
    </r>
    <r>
      <rPr>
        <sz val="9"/>
        <rFont val="Roboto"/>
      </rPr>
      <t xml:space="preserve"> </t>
    </r>
    <r>
      <rPr>
        <b/>
        <sz val="9"/>
        <color rgb="FF0070C0"/>
        <rFont val="Roboto"/>
      </rPr>
      <t>Blue text</t>
    </r>
    <r>
      <rPr>
        <sz val="9"/>
        <rFont val="Roboto"/>
      </rPr>
      <t xml:space="preserve"> indicates a more nuanced rate calculation done via formula in this sheet. Zeroes indicate lack of a broad-based personal income tax (e.g., narrow taxes levied on investment income are excluded). When states apply different rates to earned income and investment income, this table displays the rate on earned income. See </t>
    </r>
    <r>
      <rPr>
        <b/>
        <sz val="9"/>
        <color rgb="FF9B2F2B"/>
        <rFont val="Roboto"/>
      </rPr>
      <t>README tab</t>
    </r>
    <r>
      <rPr>
        <sz val="9"/>
        <rFont val="Roboto"/>
      </rPr>
      <t xml:space="preserve"> for more information on these data and their sources.</t>
    </r>
  </si>
  <si>
    <r>
      <rPr>
        <b/>
        <sz val="10"/>
        <color rgb="FF44888B"/>
        <rFont val="Roboto"/>
      </rPr>
      <t>PIT_history</t>
    </r>
    <r>
      <rPr>
        <sz val="10"/>
        <color theme="1"/>
        <rFont val="Roboto"/>
      </rPr>
      <t>: Data for 50 states, and DC, on top statutory personal income tax rates in effect from 1900 through 2026.</t>
    </r>
  </si>
  <si>
    <r>
      <rPr>
        <b/>
        <sz val="10"/>
        <color rgb="FF4D7B90"/>
        <rFont val="Roboto"/>
      </rPr>
      <t>CIT_history</t>
    </r>
    <r>
      <rPr>
        <sz val="10"/>
        <rFont val="Roboto"/>
      </rPr>
      <t>: Data for 50 states, and DC, on top statutory corporate income tax rates applied to net income, for 1900 through 2026.</t>
    </r>
  </si>
  <si>
    <r>
      <rPr>
        <b/>
        <sz val="10"/>
        <color rgb="FFE8B927"/>
        <rFont val="Roboto"/>
      </rPr>
      <t>GST_history</t>
    </r>
    <r>
      <rPr>
        <sz val="10"/>
        <rFont val="Roboto"/>
      </rPr>
      <t>: Data for 50 states, and DC, on general sales tax rates in effect from 1900 through 2026.</t>
    </r>
  </si>
  <si>
    <t>Institute on Taxation and Economic Policy, "Historical State Tax Rate Data," File Version 2026.1, January 2026, ITEP.org/historical-state-tax-rate-data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</si>
</sst>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9" formatCode="0.0%"/>
    <numFmt numFmtId="170" formatCode="0.000%"/>
  </numFmts>
  <fonts count="42"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8"/>
      <name val="Helv"/>
    </font>
    <font>
      <sz val="9"/>
      <color indexed="81"/>
      <name val="Tahoma"/>
      <family val="2"/>
    </font>
    <font>
      <b/>
      <sz val="9"/>
      <color indexed="81"/>
      <name val="Tahoma"/>
      <family val="2"/>
    </font>
    <font>
      <sz val="10"/>
      <color rgb="FF000000"/>
      <name val="Tahoma"/>
      <family val="2"/>
    </font>
    <font>
      <b/>
      <sz val="9"/>
      <color rgb="FF000000"/>
      <name val="Tahoma"/>
      <family val="2"/>
    </font>
    <font>
      <sz val="9"/>
      <color rgb="FF000000"/>
      <name val="Tahoma"/>
      <family val="2"/>
    </font>
    <font>
      <sz val="11"/>
      <color rgb="FF000000"/>
      <name val="Calibri"/>
      <family val="2"/>
    </font>
    <font>
      <b/>
      <sz val="10"/>
      <color rgb="FF000000"/>
      <name val="Tahoma"/>
      <family val="2"/>
    </font>
    <font>
      <sz val="10"/>
      <color rgb="FF000000"/>
      <name val="Calibri"/>
      <family val="2"/>
      <scheme val="minor"/>
    </font>
    <font>
      <sz val="2"/>
      <color rgb="FF000000"/>
      <name val="Calibri"/>
      <family val="34"/>
    </font>
    <font>
      <sz val="8"/>
      <color rgb="FF000000"/>
      <name val="Calibri"/>
      <family val="34"/>
    </font>
    <font>
      <sz val="10"/>
      <color rgb="FF000000"/>
      <name val="Calibri"/>
      <family val="2"/>
    </font>
    <font>
      <u/>
      <sz val="10"/>
      <color rgb="FF000000"/>
      <name val="Calibri"/>
      <family val="2"/>
      <scheme val="minor"/>
    </font>
    <font>
      <b/>
      <sz val="10"/>
      <color rgb="FF000000"/>
      <name val="Calibri"/>
      <family val="2"/>
    </font>
    <font>
      <u/>
      <sz val="10"/>
      <color rgb="FF000000"/>
      <name val="Tahoma"/>
      <family val="2"/>
    </font>
    <font>
      <b/>
      <sz val="10"/>
      <color theme="1"/>
      <name val="Tahoma"/>
      <family val="2"/>
    </font>
    <font>
      <sz val="10"/>
      <color theme="1"/>
      <name val="Tahoma"/>
      <family val="2"/>
    </font>
    <font>
      <b/>
      <sz val="8"/>
      <color rgb="FF000000"/>
      <name val="Calibri"/>
      <family val="34"/>
    </font>
    <font>
      <b/>
      <sz val="11"/>
      <color rgb="FF000000"/>
      <name val="Calibri"/>
      <family val="2"/>
    </font>
    <font>
      <b/>
      <sz val="10"/>
      <color rgb="FF000000"/>
      <name val="Calibri"/>
      <family val="2"/>
      <scheme val="minor"/>
    </font>
    <font>
      <b/>
      <sz val="10"/>
      <color indexed="81"/>
      <name val="Tahoma"/>
      <family val="2"/>
    </font>
    <font>
      <sz val="10"/>
      <color indexed="81"/>
      <name val="Tahoma"/>
      <family val="2"/>
    </font>
    <font>
      <b/>
      <sz val="10.5"/>
      <color rgb="FF000000"/>
      <name val="Calibri"/>
      <family val="2"/>
      <scheme val="minor"/>
    </font>
    <font>
      <sz val="3"/>
      <color rgb="FF000000"/>
      <name val="Calibri"/>
      <family val="2"/>
      <scheme val="minor"/>
    </font>
    <font>
      <sz val="10.5"/>
      <color rgb="FF000000"/>
      <name val="Calibri"/>
      <family val="2"/>
      <scheme val="minor"/>
    </font>
    <font>
      <b/>
      <sz val="10"/>
      <color theme="0"/>
      <name val="Roboto"/>
    </font>
    <font>
      <b/>
      <sz val="10"/>
      <color theme="1"/>
      <name val="Roboto"/>
    </font>
    <font>
      <sz val="10"/>
      <name val="Roboto"/>
    </font>
    <font>
      <sz val="10"/>
      <color theme="1"/>
      <name val="Roboto"/>
    </font>
    <font>
      <b/>
      <sz val="10"/>
      <name val="Roboto"/>
    </font>
    <font>
      <sz val="9"/>
      <color theme="1"/>
      <name val="Roboto"/>
    </font>
    <font>
      <b/>
      <sz val="9"/>
      <name val="Roboto"/>
    </font>
    <font>
      <sz val="9"/>
      <name val="Roboto"/>
    </font>
    <font>
      <b/>
      <sz val="9"/>
      <color rgb="FF0070C0"/>
      <name val="Roboto"/>
    </font>
    <font>
      <b/>
      <sz val="9"/>
      <color rgb="FF9B2F2B"/>
      <name val="Roboto"/>
    </font>
    <font>
      <b/>
      <sz val="10"/>
      <color rgb="FF44888B"/>
      <name val="Roboto"/>
    </font>
    <font>
      <b/>
      <sz val="10"/>
      <color rgb="FFE8B927"/>
      <name val="Roboto"/>
    </font>
    <font>
      <b/>
      <sz val="10"/>
      <color rgb="FF4D7B90"/>
      <name val="Roboto"/>
    </font>
  </fonts>
  <fills count="8">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rgb="FF44888B"/>
        <bgColor indexed="64"/>
      </patternFill>
    </fill>
    <fill>
      <patternFill patternType="solid">
        <fgColor rgb="FF4D7B90"/>
        <bgColor indexed="64"/>
      </patternFill>
    </fill>
    <fill>
      <patternFill patternType="solid">
        <fgColor rgb="FF122B4E"/>
        <bgColor indexed="64"/>
      </patternFill>
    </fill>
    <fill>
      <patternFill patternType="solid">
        <fgColor rgb="FFE8B927"/>
        <bgColor indexed="64"/>
      </patternFill>
    </fill>
  </fills>
  <borders count="4">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s>
  <cellStyleXfs count="8">
    <xf numFmtId="0" fontId="0" fillId="0" borderId="0"/>
    <xf numFmtId="43" fontId="1" fillId="0" borderId="0" applyFont="0" applyFill="0" applyBorder="0" applyAlignment="0" applyProtection="0"/>
    <xf numFmtId="9" fontId="1" fillId="0" borderId="0" applyFont="0" applyFill="0" applyBorder="0" applyAlignment="0" applyProtection="0"/>
    <xf numFmtId="0" fontId="3" fillId="0" borderId="0"/>
    <xf numFmtId="43" fontId="3" fillId="0" borderId="0" applyFont="0" applyFill="0" applyBorder="0" applyAlignment="0" applyProtection="0"/>
    <xf numFmtId="0" fontId="4" fillId="0" borderId="0"/>
    <xf numFmtId="9" fontId="3" fillId="0" borderId="0" applyFont="0" applyFill="0" applyBorder="0" applyAlignment="0" applyProtection="0"/>
    <xf numFmtId="44" fontId="3" fillId="0" borderId="0" applyFont="0" applyFill="0" applyBorder="0" applyAlignment="0" applyProtection="0"/>
  </cellStyleXfs>
  <cellXfs count="76">
    <xf numFmtId="0" fontId="0" fillId="0" borderId="0" xfId="0"/>
    <xf numFmtId="0" fontId="30" fillId="0" borderId="0" xfId="0" applyFont="1" applyAlignment="1">
      <alignment horizontal="center" vertical="center"/>
    </xf>
    <xf numFmtId="0" fontId="29" fillId="4" borderId="1" xfId="3" applyFont="1" applyFill="1" applyBorder="1" applyAlignment="1">
      <alignment horizontal="right" vertical="center" wrapText="1"/>
    </xf>
    <xf numFmtId="170" fontId="31" fillId="0" borderId="0" xfId="2" applyNumberFormat="1" applyFont="1" applyFill="1" applyAlignment="1">
      <alignment horizontal="center" vertical="center" wrapText="1"/>
    </xf>
    <xf numFmtId="170" fontId="31" fillId="0" borderId="0" xfId="2" applyNumberFormat="1" applyFont="1" applyAlignment="1">
      <alignment horizontal="center" wrapText="1"/>
    </xf>
    <xf numFmtId="170" fontId="31" fillId="0" borderId="0" xfId="2" applyNumberFormat="1" applyFont="1" applyBorder="1" applyAlignment="1">
      <alignment horizontal="center" wrapText="1"/>
    </xf>
    <xf numFmtId="170" fontId="32" fillId="0" borderId="0" xfId="2" applyNumberFormat="1" applyFont="1" applyBorder="1" applyAlignment="1">
      <alignment horizontal="center"/>
    </xf>
    <xf numFmtId="170" fontId="32" fillId="0" borderId="0" xfId="2" applyNumberFormat="1" applyFont="1" applyAlignment="1">
      <alignment horizontal="center"/>
    </xf>
    <xf numFmtId="0" fontId="32" fillId="0" borderId="0" xfId="0" applyFont="1" applyAlignment="1">
      <alignment horizontal="center"/>
    </xf>
    <xf numFmtId="0" fontId="29" fillId="4" borderId="2" xfId="3" applyFont="1" applyFill="1" applyBorder="1" applyAlignment="1">
      <alignment horizontal="right" vertical="center" wrapText="1"/>
    </xf>
    <xf numFmtId="170" fontId="31" fillId="0" borderId="0" xfId="3" applyNumberFormat="1" applyFont="1" applyAlignment="1">
      <alignment horizontal="center" wrapText="1"/>
    </xf>
    <xf numFmtId="0" fontId="29" fillId="4" borderId="2" xfId="3" applyFont="1" applyFill="1" applyBorder="1" applyAlignment="1">
      <alignment horizontal="right" wrapText="1"/>
    </xf>
    <xf numFmtId="170" fontId="31" fillId="0" borderId="0" xfId="2" applyNumberFormat="1" applyFont="1" applyFill="1" applyBorder="1" applyAlignment="1">
      <alignment horizontal="center" wrapText="1"/>
    </xf>
    <xf numFmtId="0" fontId="29" fillId="4" borderId="3" xfId="3" applyFont="1" applyFill="1" applyBorder="1" applyAlignment="1">
      <alignment horizontal="right" vertical="center" wrapText="1"/>
    </xf>
    <xf numFmtId="0" fontId="31" fillId="0" borderId="0" xfId="3" applyFont="1" applyAlignment="1">
      <alignment horizontal="right" vertical="center" wrapText="1"/>
    </xf>
    <xf numFmtId="170" fontId="31" fillId="0" borderId="0" xfId="2" applyNumberFormat="1" applyFont="1" applyFill="1" applyAlignment="1">
      <alignment horizontal="center" wrapText="1"/>
    </xf>
    <xf numFmtId="170" fontId="32" fillId="0" borderId="0" xfId="2" applyNumberFormat="1" applyFont="1" applyFill="1" applyBorder="1" applyAlignment="1">
      <alignment horizontal="center"/>
    </xf>
    <xf numFmtId="170" fontId="32" fillId="0" borderId="0" xfId="2" applyNumberFormat="1" applyFont="1" applyFill="1" applyAlignment="1">
      <alignment horizontal="center"/>
    </xf>
    <xf numFmtId="9" fontId="31" fillId="0" borderId="0" xfId="2" applyFont="1" applyAlignment="1">
      <alignment horizontal="center" wrapText="1"/>
    </xf>
    <xf numFmtId="9" fontId="31" fillId="0" borderId="0" xfId="3" applyNumberFormat="1" applyFont="1" applyAlignment="1">
      <alignment horizontal="center" wrapText="1"/>
    </xf>
    <xf numFmtId="169" fontId="32" fillId="0" borderId="0" xfId="2" applyNumberFormat="1" applyFont="1" applyAlignment="1">
      <alignment horizontal="center"/>
    </xf>
    <xf numFmtId="169" fontId="32" fillId="0" borderId="0" xfId="2" applyNumberFormat="1" applyFont="1" applyBorder="1" applyAlignment="1">
      <alignment horizontal="center"/>
    </xf>
    <xf numFmtId="169" fontId="32" fillId="0" borderId="0" xfId="0" applyNumberFormat="1" applyFont="1" applyAlignment="1">
      <alignment horizontal="center"/>
    </xf>
    <xf numFmtId="0" fontId="32" fillId="0" borderId="0" xfId="0" applyFont="1" applyAlignment="1">
      <alignment vertical="center" wrapText="1"/>
    </xf>
    <xf numFmtId="0" fontId="32" fillId="0" borderId="0" xfId="0" applyFont="1"/>
    <xf numFmtId="0" fontId="31" fillId="0" borderId="0" xfId="3" applyFont="1" applyAlignment="1">
      <alignment horizontal="center"/>
    </xf>
    <xf numFmtId="0" fontId="31" fillId="0" borderId="0" xfId="3" applyFont="1" applyAlignment="1">
      <alignment horizontal="right"/>
    </xf>
    <xf numFmtId="0" fontId="31" fillId="0" borderId="0" xfId="3" applyFont="1" applyAlignment="1">
      <alignment horizontal="center" wrapText="1"/>
    </xf>
    <xf numFmtId="0" fontId="32" fillId="0" borderId="0" xfId="0" applyFont="1" applyAlignment="1">
      <alignment horizontal="right" vertical="center"/>
    </xf>
    <xf numFmtId="0" fontId="32" fillId="0" borderId="0" xfId="1" applyNumberFormat="1" applyFont="1" applyAlignment="1">
      <alignment horizontal="center"/>
    </xf>
    <xf numFmtId="0" fontId="32" fillId="0" borderId="0" xfId="1" applyNumberFormat="1" applyFont="1" applyBorder="1" applyAlignment="1">
      <alignment horizontal="center"/>
    </xf>
    <xf numFmtId="0" fontId="31" fillId="0" borderId="0" xfId="3" applyFont="1" applyAlignment="1">
      <alignment horizontal="right" wrapText="1"/>
    </xf>
    <xf numFmtId="0" fontId="32" fillId="0" borderId="0" xfId="0" applyFont="1" applyAlignment="1">
      <alignment horizontal="right"/>
    </xf>
    <xf numFmtId="0" fontId="31" fillId="0" borderId="0" xfId="0" applyFont="1" applyAlignment="1">
      <alignment horizontal="center"/>
    </xf>
    <xf numFmtId="9" fontId="32" fillId="0" borderId="0" xfId="2" applyFont="1" applyAlignment="1">
      <alignment horizontal="center"/>
    </xf>
    <xf numFmtId="0" fontId="29" fillId="6" borderId="0" xfId="3" applyFont="1" applyFill="1" applyAlignment="1">
      <alignment horizontal="right" wrapText="1"/>
    </xf>
    <xf numFmtId="0" fontId="29" fillId="6" borderId="0" xfId="0" applyFont="1" applyFill="1" applyAlignment="1">
      <alignment horizontal="center" vertical="center"/>
    </xf>
    <xf numFmtId="0" fontId="29" fillId="6" borderId="0" xfId="0" applyFont="1" applyFill="1" applyAlignment="1">
      <alignment horizontal="right" vertical="center"/>
    </xf>
    <xf numFmtId="0" fontId="32" fillId="0" borderId="0" xfId="0" applyFont="1" applyAlignment="1">
      <alignment horizontal="center" vertical="center"/>
    </xf>
    <xf numFmtId="170" fontId="31" fillId="0" borderId="0" xfId="2" applyNumberFormat="1" applyFont="1" applyAlignment="1">
      <alignment horizontal="center" vertical="center" wrapText="1"/>
    </xf>
    <xf numFmtId="10" fontId="31" fillId="0" borderId="0" xfId="2" applyNumberFormat="1" applyFont="1" applyAlignment="1">
      <alignment horizontal="center" vertical="center" wrapText="1"/>
    </xf>
    <xf numFmtId="170" fontId="32" fillId="0" borderId="0" xfId="2" applyNumberFormat="1" applyFont="1"/>
    <xf numFmtId="10" fontId="31" fillId="0" borderId="0" xfId="3" applyNumberFormat="1" applyFont="1" applyAlignment="1">
      <alignment horizontal="center" vertical="center" wrapText="1"/>
    </xf>
    <xf numFmtId="170" fontId="31" fillId="0" borderId="0" xfId="2" applyNumberFormat="1" applyFont="1" applyBorder="1" applyAlignment="1">
      <alignment horizontal="center" vertical="center" wrapText="1"/>
    </xf>
    <xf numFmtId="10" fontId="31" fillId="0" borderId="0" xfId="2" applyNumberFormat="1" applyFont="1" applyBorder="1" applyAlignment="1">
      <alignment horizontal="center" vertical="center" wrapText="1"/>
    </xf>
    <xf numFmtId="170" fontId="31" fillId="0" borderId="0" xfId="3" applyNumberFormat="1" applyFont="1" applyAlignment="1">
      <alignment horizontal="center" vertical="center" wrapText="1"/>
    </xf>
    <xf numFmtId="170" fontId="32" fillId="0" borderId="0" xfId="2" applyNumberFormat="1" applyFont="1" applyFill="1"/>
    <xf numFmtId="170" fontId="32" fillId="0" borderId="0" xfId="2" applyNumberFormat="1" applyFont="1" applyAlignment="1">
      <alignment horizontal="center" vertical="center"/>
    </xf>
    <xf numFmtId="170" fontId="31" fillId="0" borderId="0" xfId="2" applyNumberFormat="1" applyFont="1" applyFill="1" applyBorder="1" applyAlignment="1">
      <alignment horizontal="center" vertical="center" wrapText="1"/>
    </xf>
    <xf numFmtId="0" fontId="29" fillId="0" borderId="0" xfId="3" applyFont="1" applyAlignment="1">
      <alignment horizontal="right" wrapText="1"/>
    </xf>
    <xf numFmtId="0" fontId="31" fillId="0" borderId="0" xfId="3" applyFont="1" applyAlignment="1">
      <alignment horizontal="center" vertical="center" wrapText="1"/>
    </xf>
    <xf numFmtId="0" fontId="31" fillId="0" borderId="0" xfId="3" applyFont="1" applyAlignment="1">
      <alignment horizontal="center" vertical="center"/>
    </xf>
    <xf numFmtId="0" fontId="31" fillId="0" borderId="0" xfId="3" applyFont="1" applyAlignment="1">
      <alignment horizontal="left"/>
    </xf>
    <xf numFmtId="0" fontId="31" fillId="0" borderId="0" xfId="3" applyFont="1" applyAlignment="1">
      <alignment horizontal="right" vertical="center"/>
    </xf>
    <xf numFmtId="0" fontId="32" fillId="0" borderId="0" xfId="1" applyNumberFormat="1" applyFont="1" applyAlignment="1">
      <alignment horizontal="center" vertical="center"/>
    </xf>
    <xf numFmtId="170" fontId="32" fillId="0" borderId="0" xfId="2" applyNumberFormat="1" applyFont="1" applyAlignment="1">
      <alignment vertical="top" wrapText="1"/>
    </xf>
    <xf numFmtId="170" fontId="31" fillId="2" borderId="0" xfId="2" applyNumberFormat="1" applyFont="1" applyFill="1" applyAlignment="1">
      <alignment horizontal="center" wrapText="1"/>
    </xf>
    <xf numFmtId="170" fontId="32" fillId="0" borderId="0" xfId="2" applyNumberFormat="1" applyFont="1" applyAlignment="1">
      <alignment horizontal="left"/>
    </xf>
    <xf numFmtId="0" fontId="30" fillId="0" borderId="0" xfId="0" applyFont="1" applyAlignment="1">
      <alignment horizontal="center"/>
    </xf>
    <xf numFmtId="0" fontId="30" fillId="3" borderId="0" xfId="0" applyFont="1" applyFill="1"/>
    <xf numFmtId="0" fontId="32" fillId="0" borderId="0" xfId="0" applyFont="1" applyAlignment="1">
      <alignment horizontal="left"/>
    </xf>
    <xf numFmtId="0" fontId="32" fillId="0" borderId="0" xfId="0" applyFont="1" applyAlignment="1">
      <alignment wrapText="1"/>
    </xf>
    <xf numFmtId="49" fontId="32" fillId="0" borderId="0" xfId="0" applyNumberFormat="1" applyFont="1"/>
    <xf numFmtId="0" fontId="31" fillId="0" borderId="0" xfId="0" applyFont="1"/>
    <xf numFmtId="0" fontId="33" fillId="3" borderId="0" xfId="0" applyFont="1" applyFill="1"/>
    <xf numFmtId="0" fontId="33" fillId="0" borderId="0" xfId="0" applyFont="1"/>
    <xf numFmtId="0" fontId="31" fillId="0" borderId="0" xfId="0" applyFont="1" applyAlignment="1">
      <alignment vertical="center" wrapText="1"/>
    </xf>
    <xf numFmtId="0" fontId="34" fillId="0" borderId="0" xfId="0" applyFont="1" applyAlignment="1">
      <alignment vertical="center" wrapText="1"/>
    </xf>
    <xf numFmtId="0" fontId="36" fillId="0" borderId="0" xfId="3" applyFont="1" applyAlignment="1">
      <alignment horizontal="left" vertical="center" wrapText="1"/>
    </xf>
    <xf numFmtId="0" fontId="29" fillId="5" borderId="1" xfId="3" applyFont="1" applyFill="1" applyBorder="1" applyAlignment="1">
      <alignment horizontal="right" vertical="center" wrapText="1"/>
    </xf>
    <xf numFmtId="0" fontId="29" fillId="5" borderId="2" xfId="3" applyFont="1" applyFill="1" applyBorder="1" applyAlignment="1">
      <alignment horizontal="right" vertical="center" wrapText="1"/>
    </xf>
    <xf numFmtId="0" fontId="29" fillId="5" borderId="3" xfId="3" applyFont="1" applyFill="1" applyBorder="1" applyAlignment="1">
      <alignment horizontal="right" vertical="center" wrapText="1"/>
    </xf>
    <xf numFmtId="0" fontId="29" fillId="7" borderId="1" xfId="3" applyFont="1" applyFill="1" applyBorder="1" applyAlignment="1">
      <alignment horizontal="right" wrapText="1"/>
    </xf>
    <xf numFmtId="0" fontId="29" fillId="7" borderId="2" xfId="3" applyFont="1" applyFill="1" applyBorder="1" applyAlignment="1">
      <alignment horizontal="right" wrapText="1"/>
    </xf>
    <xf numFmtId="0" fontId="29" fillId="7" borderId="2" xfId="3" applyFont="1" applyFill="1" applyBorder="1" applyAlignment="1">
      <alignment horizontal="right" vertical="center" wrapText="1"/>
    </xf>
    <xf numFmtId="0" fontId="29" fillId="7" borderId="3" xfId="3" applyFont="1" applyFill="1" applyBorder="1" applyAlignment="1">
      <alignment horizontal="right" wrapText="1"/>
    </xf>
  </cellXfs>
  <cellStyles count="8">
    <cellStyle name="Comma" xfId="1" builtinId="3"/>
    <cellStyle name="Comma 2" xfId="4" xr:uid="{0C41D5EF-9A5A-4369-99D4-ED600B8F9800}"/>
    <cellStyle name="Currency 2" xfId="7" xr:uid="{7573ABBF-E3E2-4F16-BBBC-CD3371616BC5}"/>
    <cellStyle name="Normal" xfId="0" builtinId="0"/>
    <cellStyle name="Normal 2" xfId="3" xr:uid="{1C4CC6B6-C8EA-4EF0-8BC4-C6937D979FF7}"/>
    <cellStyle name="Normal 2 2" xfId="5" xr:uid="{204A7AAD-D5F4-43B8-99B4-B1842E3E1E68}"/>
    <cellStyle name="Percent" xfId="2" builtinId="5"/>
    <cellStyle name="Percent 2" xfId="6" xr:uid="{5A7B859E-FA0B-413E-A36A-707F908D08CF}"/>
  </cellStyles>
  <dxfs count="6">
    <dxf>
      <font>
        <color rgb="FF0070C0"/>
      </font>
    </dxf>
    <dxf>
      <font>
        <color theme="0" tint="-0.499984740745262"/>
      </font>
      <fill>
        <patternFill>
          <bgColor theme="0" tint="-4.9989318521683403E-2"/>
        </patternFill>
      </fill>
    </dxf>
    <dxf>
      <font>
        <color theme="0" tint="-0.499984740745262"/>
      </font>
      <fill>
        <patternFill>
          <bgColor theme="0" tint="-4.9989318521683403E-2"/>
        </patternFill>
      </fill>
    </dxf>
    <dxf>
      <font>
        <color rgb="FF0070C0"/>
      </font>
    </dxf>
    <dxf>
      <font>
        <color theme="0" tint="-0.499984740745262"/>
      </font>
      <fill>
        <patternFill>
          <bgColor theme="0" tint="-4.9989318521683403E-2"/>
        </patternFill>
      </fill>
    </dxf>
    <dxf>
      <font>
        <color rgb="FF0070C0"/>
      </font>
    </dxf>
  </dxfs>
  <tableStyles count="0" defaultTableStyle="TableStyleMedium2" defaultPivotStyle="PivotStyleLight16"/>
  <colors>
    <mruColors>
      <color rgb="FFE8B927"/>
      <color rgb="FF4D7B90"/>
      <color rgb="FF44888B"/>
      <color rgb="FF9B2F2B"/>
      <color rgb="FF0070C0"/>
      <color rgb="FF122B4E"/>
      <color rgb="FF00CC99"/>
      <color rgb="FF6699FF"/>
      <color rgb="FFFF7C80"/>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129</xdr:col>
      <xdr:colOff>0</xdr:colOff>
      <xdr:row>21</xdr:row>
      <xdr:rowOff>180975</xdr:rowOff>
    </xdr:from>
    <xdr:ext cx="184731" cy="264560"/>
    <xdr:sp macro="" textlink="">
      <xdr:nvSpPr>
        <xdr:cNvPr id="3" name="TextBox 2">
          <a:extLst>
            <a:ext uri="{FF2B5EF4-FFF2-40B4-BE49-F238E27FC236}">
              <a16:creationId xmlns:a16="http://schemas.microsoft.com/office/drawing/2014/main" id="{72413B98-4AEE-6F93-F8B5-FE107FC7671B}"/>
            </a:ext>
          </a:extLst>
        </xdr:cNvPr>
        <xdr:cNvSpPr txBox="1"/>
      </xdr:nvSpPr>
      <xdr:spPr>
        <a:xfrm>
          <a:off x="27746325" y="418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129</xdr:col>
      <xdr:colOff>0</xdr:colOff>
      <xdr:row>23</xdr:row>
      <xdr:rowOff>114300</xdr:rowOff>
    </xdr:from>
    <xdr:ext cx="184731" cy="264560"/>
    <xdr:sp macro="" textlink="">
      <xdr:nvSpPr>
        <xdr:cNvPr id="4" name="TextBox 3">
          <a:extLst>
            <a:ext uri="{FF2B5EF4-FFF2-40B4-BE49-F238E27FC236}">
              <a16:creationId xmlns:a16="http://schemas.microsoft.com/office/drawing/2014/main" id="{8B6E65F3-1CB3-35B6-F636-1F37FE54E64B}"/>
            </a:ext>
          </a:extLst>
        </xdr:cNvPr>
        <xdr:cNvSpPr txBox="1"/>
      </xdr:nvSpPr>
      <xdr:spPr>
        <a:xfrm>
          <a:off x="28384500" y="449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139</xdr:col>
      <xdr:colOff>266700</xdr:colOff>
      <xdr:row>21</xdr:row>
      <xdr:rowOff>180975</xdr:rowOff>
    </xdr:from>
    <xdr:ext cx="184731" cy="264560"/>
    <xdr:sp macro="" textlink="">
      <xdr:nvSpPr>
        <xdr:cNvPr id="3" name="TextBox 2">
          <a:extLst>
            <a:ext uri="{FF2B5EF4-FFF2-40B4-BE49-F238E27FC236}">
              <a16:creationId xmlns:a16="http://schemas.microsoft.com/office/drawing/2014/main" id="{E0D5584E-1510-4856-BD3B-7A893401991C}"/>
            </a:ext>
          </a:extLst>
        </xdr:cNvPr>
        <xdr:cNvSpPr txBox="1"/>
      </xdr:nvSpPr>
      <xdr:spPr>
        <a:xfrm>
          <a:off x="28679775" y="418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140</xdr:col>
      <xdr:colOff>295275</xdr:colOff>
      <xdr:row>23</xdr:row>
      <xdr:rowOff>114300</xdr:rowOff>
    </xdr:from>
    <xdr:ext cx="184731" cy="264560"/>
    <xdr:sp macro="" textlink="">
      <xdr:nvSpPr>
        <xdr:cNvPr id="4" name="TextBox 3">
          <a:extLst>
            <a:ext uri="{FF2B5EF4-FFF2-40B4-BE49-F238E27FC236}">
              <a16:creationId xmlns:a16="http://schemas.microsoft.com/office/drawing/2014/main" id="{3AD98055-3042-464F-823D-875A6320BF0D}"/>
            </a:ext>
          </a:extLst>
        </xdr:cNvPr>
        <xdr:cNvSpPr txBox="1"/>
      </xdr:nvSpPr>
      <xdr:spPr>
        <a:xfrm>
          <a:off x="29317950" y="449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684863-4701-43C4-8ACC-AE07B001B078}">
  <sheetPr>
    <tabColor rgb="FF9B2F2B"/>
  </sheetPr>
  <dimension ref="A1:D32"/>
  <sheetViews>
    <sheetView tabSelected="1" workbookViewId="0"/>
  </sheetViews>
  <sheetFormatPr defaultColWidth="8.88671875" defaultRowHeight="15" x14ac:dyDescent="0.35"/>
  <cols>
    <col min="1" max="1" width="133.44140625" style="24" customWidth="1"/>
    <col min="2" max="16384" width="8.88671875" style="24"/>
  </cols>
  <sheetData>
    <row r="1" spans="1:4" x14ac:dyDescent="0.35">
      <c r="A1" s="59" t="s">
        <v>0</v>
      </c>
    </row>
    <row r="2" spans="1:4" x14ac:dyDescent="0.35">
      <c r="A2" s="60">
        <v>2026.1</v>
      </c>
    </row>
    <row r="4" spans="1:4" x14ac:dyDescent="0.35">
      <c r="A4" s="59" t="s">
        <v>1</v>
      </c>
    </row>
    <row r="5" spans="1:4" ht="37.5" customHeight="1" x14ac:dyDescent="0.35">
      <c r="A5" s="23" t="s">
        <v>2</v>
      </c>
      <c r="D5" s="62"/>
    </row>
    <row r="7" spans="1:4" x14ac:dyDescent="0.35">
      <c r="A7" s="59" t="s">
        <v>3</v>
      </c>
    </row>
    <row r="8" spans="1:4" x14ac:dyDescent="0.35">
      <c r="A8" s="24" t="s">
        <v>79</v>
      </c>
    </row>
    <row r="9" spans="1:4" x14ac:dyDescent="0.35">
      <c r="A9" s="63" t="s">
        <v>80</v>
      </c>
    </row>
    <row r="10" spans="1:4" x14ac:dyDescent="0.35">
      <c r="A10" s="63" t="s">
        <v>81</v>
      </c>
    </row>
    <row r="11" spans="1:4" x14ac:dyDescent="0.35">
      <c r="A11" s="63"/>
    </row>
    <row r="12" spans="1:4" x14ac:dyDescent="0.35">
      <c r="A12" s="59" t="s">
        <v>4</v>
      </c>
    </row>
    <row r="13" spans="1:4" ht="143.4" customHeight="1" x14ac:dyDescent="0.35">
      <c r="A13" s="66" t="s">
        <v>5</v>
      </c>
    </row>
    <row r="14" spans="1:4" x14ac:dyDescent="0.35">
      <c r="A14" s="63"/>
    </row>
    <row r="15" spans="1:4" x14ac:dyDescent="0.35">
      <c r="A15" s="64" t="s">
        <v>6</v>
      </c>
    </row>
    <row r="16" spans="1:4" ht="90.75" customHeight="1" x14ac:dyDescent="0.35">
      <c r="A16" s="66" t="s">
        <v>7</v>
      </c>
    </row>
    <row r="17" spans="1:1" x14ac:dyDescent="0.35">
      <c r="A17" s="63"/>
    </row>
    <row r="18" spans="1:1" x14ac:dyDescent="0.35">
      <c r="A18" s="59" t="s">
        <v>8</v>
      </c>
    </row>
    <row r="19" spans="1:1" x14ac:dyDescent="0.35">
      <c r="A19" s="24" t="s">
        <v>9</v>
      </c>
    </row>
    <row r="21" spans="1:1" x14ac:dyDescent="0.35">
      <c r="A21" s="59" t="s">
        <v>10</v>
      </c>
    </row>
    <row r="22" spans="1:1" ht="51" customHeight="1" x14ac:dyDescent="0.35">
      <c r="A22" s="23" t="s">
        <v>11</v>
      </c>
    </row>
    <row r="24" spans="1:1" x14ac:dyDescent="0.35">
      <c r="A24" s="59" t="s">
        <v>12</v>
      </c>
    </row>
    <row r="25" spans="1:1" ht="33" customHeight="1" x14ac:dyDescent="0.35">
      <c r="A25" s="66" t="s">
        <v>13</v>
      </c>
    </row>
    <row r="27" spans="1:1" x14ac:dyDescent="0.35">
      <c r="A27" s="59" t="s">
        <v>14</v>
      </c>
    </row>
    <row r="28" spans="1:1" ht="65.400000000000006" customHeight="1" x14ac:dyDescent="0.35">
      <c r="A28" s="23" t="s">
        <v>15</v>
      </c>
    </row>
    <row r="29" spans="1:1" x14ac:dyDescent="0.35">
      <c r="A29" s="61"/>
    </row>
    <row r="30" spans="1:1" x14ac:dyDescent="0.35">
      <c r="A30" s="59" t="s">
        <v>16</v>
      </c>
    </row>
    <row r="31" spans="1:1" s="65" customFormat="1" x14ac:dyDescent="0.35">
      <c r="A31" s="24" t="s">
        <v>82</v>
      </c>
    </row>
    <row r="32" spans="1:1" s="65" customFormat="1" x14ac:dyDescent="0.35">
      <c r="A32" s="24"/>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29104-B904-40D3-8226-81085302EF82}">
  <sheetPr>
    <tabColor rgb="FF44888B"/>
  </sheetPr>
  <dimension ref="A1:FH98"/>
  <sheetViews>
    <sheetView zoomScaleNormal="100" workbookViewId="0">
      <pane xSplit="1" ySplit="1" topLeftCell="B2" activePane="bottomRight" state="frozen"/>
      <selection pane="topRight" activeCell="D27" sqref="D27"/>
      <selection pane="bottomLeft" activeCell="D27" sqref="D27"/>
      <selection pane="bottomRight"/>
    </sheetView>
  </sheetViews>
  <sheetFormatPr defaultColWidth="8.88671875" defaultRowHeight="15" x14ac:dyDescent="0.35"/>
  <cols>
    <col min="1" max="1" width="21.33203125" style="32" customWidth="1"/>
    <col min="2" max="2" width="10.6640625" style="33" customWidth="1"/>
    <col min="3" max="130" width="10.6640625" style="8" customWidth="1"/>
    <col min="131" max="16384" width="8.88671875" style="8"/>
  </cols>
  <sheetData>
    <row r="1" spans="1:164" s="1" customFormat="1" x14ac:dyDescent="0.3">
      <c r="A1" s="37" t="s">
        <v>17</v>
      </c>
      <c r="B1" s="36">
        <v>1900</v>
      </c>
      <c r="C1" s="36">
        <v>1901</v>
      </c>
      <c r="D1" s="36">
        <v>1902</v>
      </c>
      <c r="E1" s="36">
        <v>1903</v>
      </c>
      <c r="F1" s="36">
        <v>1904</v>
      </c>
      <c r="G1" s="36">
        <v>1905</v>
      </c>
      <c r="H1" s="36">
        <v>1906</v>
      </c>
      <c r="I1" s="36">
        <v>1907</v>
      </c>
      <c r="J1" s="36">
        <v>1908</v>
      </c>
      <c r="K1" s="36">
        <v>1909</v>
      </c>
      <c r="L1" s="36">
        <v>1910</v>
      </c>
      <c r="M1" s="36">
        <v>1911</v>
      </c>
      <c r="N1" s="36">
        <v>1912</v>
      </c>
      <c r="O1" s="36">
        <v>1913</v>
      </c>
      <c r="P1" s="36">
        <v>1914</v>
      </c>
      <c r="Q1" s="36">
        <v>1915</v>
      </c>
      <c r="R1" s="36">
        <v>1916</v>
      </c>
      <c r="S1" s="36">
        <v>1917</v>
      </c>
      <c r="T1" s="36">
        <v>1918</v>
      </c>
      <c r="U1" s="36">
        <v>1919</v>
      </c>
      <c r="V1" s="36">
        <v>1920</v>
      </c>
      <c r="W1" s="36">
        <v>1921</v>
      </c>
      <c r="X1" s="36">
        <v>1922</v>
      </c>
      <c r="Y1" s="36">
        <v>1923</v>
      </c>
      <c r="Z1" s="36">
        <v>1924</v>
      </c>
      <c r="AA1" s="36">
        <v>1925</v>
      </c>
      <c r="AB1" s="36">
        <v>1926</v>
      </c>
      <c r="AC1" s="36">
        <v>1927</v>
      </c>
      <c r="AD1" s="36">
        <v>1928</v>
      </c>
      <c r="AE1" s="36">
        <v>1929</v>
      </c>
      <c r="AF1" s="36">
        <v>1930</v>
      </c>
      <c r="AG1" s="36">
        <v>1931</v>
      </c>
      <c r="AH1" s="36">
        <v>1932</v>
      </c>
      <c r="AI1" s="36">
        <v>1933</v>
      </c>
      <c r="AJ1" s="36">
        <v>1934</v>
      </c>
      <c r="AK1" s="36">
        <v>1935</v>
      </c>
      <c r="AL1" s="36">
        <v>1936</v>
      </c>
      <c r="AM1" s="36">
        <v>1937</v>
      </c>
      <c r="AN1" s="36">
        <v>1938</v>
      </c>
      <c r="AO1" s="36">
        <v>1939</v>
      </c>
      <c r="AP1" s="36">
        <v>1940</v>
      </c>
      <c r="AQ1" s="36">
        <v>1941</v>
      </c>
      <c r="AR1" s="36">
        <v>1942</v>
      </c>
      <c r="AS1" s="36">
        <v>1943</v>
      </c>
      <c r="AT1" s="36">
        <v>1944</v>
      </c>
      <c r="AU1" s="36">
        <v>1945</v>
      </c>
      <c r="AV1" s="36">
        <v>1946</v>
      </c>
      <c r="AW1" s="36">
        <v>1947</v>
      </c>
      <c r="AX1" s="36">
        <v>1948</v>
      </c>
      <c r="AY1" s="36">
        <v>1949</v>
      </c>
      <c r="AZ1" s="36">
        <v>1950</v>
      </c>
      <c r="BA1" s="36">
        <v>1951</v>
      </c>
      <c r="BB1" s="36">
        <v>1952</v>
      </c>
      <c r="BC1" s="36">
        <v>1953</v>
      </c>
      <c r="BD1" s="36">
        <v>1954</v>
      </c>
      <c r="BE1" s="36">
        <v>1955</v>
      </c>
      <c r="BF1" s="36">
        <v>1956</v>
      </c>
      <c r="BG1" s="36">
        <v>1957</v>
      </c>
      <c r="BH1" s="36">
        <v>1958</v>
      </c>
      <c r="BI1" s="36">
        <v>1959</v>
      </c>
      <c r="BJ1" s="36">
        <v>1960</v>
      </c>
      <c r="BK1" s="36">
        <v>1961</v>
      </c>
      <c r="BL1" s="36">
        <v>1962</v>
      </c>
      <c r="BM1" s="36">
        <v>1963</v>
      </c>
      <c r="BN1" s="36">
        <v>1964</v>
      </c>
      <c r="BO1" s="36">
        <v>1965</v>
      </c>
      <c r="BP1" s="36">
        <v>1966</v>
      </c>
      <c r="BQ1" s="36">
        <v>1967</v>
      </c>
      <c r="BR1" s="36">
        <v>1968</v>
      </c>
      <c r="BS1" s="36">
        <v>1969</v>
      </c>
      <c r="BT1" s="36">
        <v>1970</v>
      </c>
      <c r="BU1" s="36">
        <v>1971</v>
      </c>
      <c r="BV1" s="36">
        <v>1972</v>
      </c>
      <c r="BW1" s="36">
        <v>1973</v>
      </c>
      <c r="BX1" s="36">
        <v>1974</v>
      </c>
      <c r="BY1" s="36">
        <v>1975</v>
      </c>
      <c r="BZ1" s="36">
        <v>1976</v>
      </c>
      <c r="CA1" s="36">
        <v>1977</v>
      </c>
      <c r="CB1" s="36">
        <v>1978</v>
      </c>
      <c r="CC1" s="36">
        <v>1979</v>
      </c>
      <c r="CD1" s="36">
        <v>1980</v>
      </c>
      <c r="CE1" s="36">
        <v>1981</v>
      </c>
      <c r="CF1" s="36">
        <v>1982</v>
      </c>
      <c r="CG1" s="36">
        <v>1983</v>
      </c>
      <c r="CH1" s="36">
        <v>1984</v>
      </c>
      <c r="CI1" s="36">
        <v>1985</v>
      </c>
      <c r="CJ1" s="36">
        <v>1986</v>
      </c>
      <c r="CK1" s="36">
        <v>1987</v>
      </c>
      <c r="CL1" s="36">
        <v>1988</v>
      </c>
      <c r="CM1" s="36">
        <v>1989</v>
      </c>
      <c r="CN1" s="36">
        <v>1990</v>
      </c>
      <c r="CO1" s="36">
        <v>1991</v>
      </c>
      <c r="CP1" s="36">
        <v>1992</v>
      </c>
      <c r="CQ1" s="36">
        <v>1993</v>
      </c>
      <c r="CR1" s="36">
        <v>1994</v>
      </c>
      <c r="CS1" s="36">
        <v>1995</v>
      </c>
      <c r="CT1" s="36">
        <v>1996</v>
      </c>
      <c r="CU1" s="36">
        <v>1997</v>
      </c>
      <c r="CV1" s="36">
        <v>1998</v>
      </c>
      <c r="CW1" s="36">
        <v>1999</v>
      </c>
      <c r="CX1" s="36">
        <v>2000</v>
      </c>
      <c r="CY1" s="36">
        <v>2001</v>
      </c>
      <c r="CZ1" s="36">
        <v>2002</v>
      </c>
      <c r="DA1" s="36">
        <v>2003</v>
      </c>
      <c r="DB1" s="36">
        <v>2004</v>
      </c>
      <c r="DC1" s="36">
        <v>2005</v>
      </c>
      <c r="DD1" s="36">
        <v>2006</v>
      </c>
      <c r="DE1" s="36">
        <v>2007</v>
      </c>
      <c r="DF1" s="36">
        <v>2008</v>
      </c>
      <c r="DG1" s="36">
        <v>2009</v>
      </c>
      <c r="DH1" s="36">
        <v>2010</v>
      </c>
      <c r="DI1" s="36">
        <v>2011</v>
      </c>
      <c r="DJ1" s="36">
        <v>2012</v>
      </c>
      <c r="DK1" s="36">
        <v>2013</v>
      </c>
      <c r="DL1" s="36">
        <v>2014</v>
      </c>
      <c r="DM1" s="36">
        <v>2015</v>
      </c>
      <c r="DN1" s="36">
        <v>2016</v>
      </c>
      <c r="DO1" s="36">
        <v>2017</v>
      </c>
      <c r="DP1" s="36">
        <v>2018</v>
      </c>
      <c r="DQ1" s="36">
        <v>2019</v>
      </c>
      <c r="DR1" s="36">
        <v>2020</v>
      </c>
      <c r="DS1" s="36">
        <v>2021</v>
      </c>
      <c r="DT1" s="36">
        <v>2022</v>
      </c>
      <c r="DU1" s="36">
        <v>2023</v>
      </c>
      <c r="DV1" s="36">
        <v>2024</v>
      </c>
      <c r="DW1" s="36">
        <v>2025</v>
      </c>
      <c r="DX1" s="36">
        <v>2026</v>
      </c>
    </row>
    <row r="2" spans="1:164" ht="15" customHeight="1" x14ac:dyDescent="0.35">
      <c r="A2" s="2" t="s">
        <v>18</v>
      </c>
      <c r="B2" s="3">
        <v>0</v>
      </c>
      <c r="C2" s="4">
        <v>0</v>
      </c>
      <c r="D2" s="5">
        <v>0</v>
      </c>
      <c r="E2" s="5">
        <v>0</v>
      </c>
      <c r="F2" s="5">
        <v>0</v>
      </c>
      <c r="G2" s="5">
        <v>0</v>
      </c>
      <c r="H2" s="5">
        <v>0</v>
      </c>
      <c r="I2" s="5">
        <v>0</v>
      </c>
      <c r="J2" s="5">
        <v>0</v>
      </c>
      <c r="K2" s="5">
        <v>0</v>
      </c>
      <c r="L2" s="5">
        <v>0</v>
      </c>
      <c r="M2" s="5">
        <v>0</v>
      </c>
      <c r="N2" s="5">
        <v>0</v>
      </c>
      <c r="O2" s="5">
        <v>0</v>
      </c>
      <c r="P2" s="5">
        <v>0</v>
      </c>
      <c r="Q2" s="5">
        <v>0</v>
      </c>
      <c r="R2" s="5">
        <v>0</v>
      </c>
      <c r="S2" s="5">
        <v>0</v>
      </c>
      <c r="T2" s="5">
        <v>0</v>
      </c>
      <c r="U2" s="5">
        <v>0</v>
      </c>
      <c r="V2" s="5">
        <v>0</v>
      </c>
      <c r="W2" s="5">
        <v>0</v>
      </c>
      <c r="X2" s="5">
        <v>0</v>
      </c>
      <c r="Y2" s="5">
        <v>0</v>
      </c>
      <c r="Z2" s="5">
        <v>0</v>
      </c>
      <c r="AA2" s="5">
        <v>0</v>
      </c>
      <c r="AB2" s="5">
        <v>0</v>
      </c>
      <c r="AC2" s="5">
        <v>0</v>
      </c>
      <c r="AD2" s="5">
        <v>0</v>
      </c>
      <c r="AE2" s="5">
        <v>0</v>
      </c>
      <c r="AF2" s="5">
        <v>0</v>
      </c>
      <c r="AG2" s="5">
        <v>0</v>
      </c>
      <c r="AH2" s="5">
        <v>0</v>
      </c>
      <c r="AI2" s="5">
        <v>0.03</v>
      </c>
      <c r="AJ2" s="5">
        <v>0.03</v>
      </c>
      <c r="AK2" s="5">
        <v>0.05</v>
      </c>
      <c r="AL2" s="5">
        <v>0.05</v>
      </c>
      <c r="AM2" s="5">
        <v>0.05</v>
      </c>
      <c r="AN2" s="5">
        <v>0.05</v>
      </c>
      <c r="AO2" s="5">
        <v>0.05</v>
      </c>
      <c r="AP2" s="5">
        <v>0.05</v>
      </c>
      <c r="AQ2" s="5">
        <v>0.05</v>
      </c>
      <c r="AR2" s="5">
        <v>0.05</v>
      </c>
      <c r="AS2" s="5">
        <v>0.05</v>
      </c>
      <c r="AT2" s="5">
        <v>0.05</v>
      </c>
      <c r="AU2" s="5">
        <v>0.05</v>
      </c>
      <c r="AV2" s="5">
        <v>0.05</v>
      </c>
      <c r="AW2" s="5">
        <v>0.05</v>
      </c>
      <c r="AX2" s="5">
        <v>0.05</v>
      </c>
      <c r="AY2" s="5">
        <v>0.05</v>
      </c>
      <c r="AZ2" s="5">
        <v>0.05</v>
      </c>
      <c r="BA2" s="5">
        <v>0.05</v>
      </c>
      <c r="BB2" s="5">
        <v>0.05</v>
      </c>
      <c r="BC2" s="5">
        <v>0.05</v>
      </c>
      <c r="BD2" s="5">
        <v>0.05</v>
      </c>
      <c r="BE2" s="5">
        <f>5%+1.5%</f>
        <v>6.5000000000000002E-2</v>
      </c>
      <c r="BF2" s="5">
        <v>0.05</v>
      </c>
      <c r="BG2" s="5">
        <v>0.05</v>
      </c>
      <c r="BH2" s="5">
        <v>0.05</v>
      </c>
      <c r="BI2" s="5">
        <v>0.05</v>
      </c>
      <c r="BJ2" s="5">
        <v>0.05</v>
      </c>
      <c r="BK2" s="5">
        <v>0.05</v>
      </c>
      <c r="BL2" s="5">
        <v>0.05</v>
      </c>
      <c r="BM2" s="5">
        <v>0.05</v>
      </c>
      <c r="BN2" s="5">
        <v>0.05</v>
      </c>
      <c r="BO2" s="5">
        <v>0.05</v>
      </c>
      <c r="BP2" s="5">
        <v>0.05</v>
      </c>
      <c r="BQ2" s="5">
        <v>0.05</v>
      </c>
      <c r="BR2" s="5">
        <v>0.05</v>
      </c>
      <c r="BS2" s="5">
        <v>0.05</v>
      </c>
      <c r="BT2" s="5">
        <v>0.05</v>
      </c>
      <c r="BU2" s="5">
        <v>0.05</v>
      </c>
      <c r="BV2" s="5">
        <v>0.05</v>
      </c>
      <c r="BW2" s="5">
        <v>0.05</v>
      </c>
      <c r="BX2" s="5">
        <v>0.05</v>
      </c>
      <c r="BY2" s="5">
        <v>0.05</v>
      </c>
      <c r="BZ2" s="5">
        <v>0.05</v>
      </c>
      <c r="CA2" s="5">
        <v>0.05</v>
      </c>
      <c r="CB2" s="5">
        <v>0.05</v>
      </c>
      <c r="CC2" s="5">
        <v>0.05</v>
      </c>
      <c r="CD2" s="5">
        <v>0.05</v>
      </c>
      <c r="CE2" s="5">
        <v>0.05</v>
      </c>
      <c r="CF2" s="5">
        <v>0.05</v>
      </c>
      <c r="CG2" s="5">
        <v>0.05</v>
      </c>
      <c r="CH2" s="5">
        <v>0.05</v>
      </c>
      <c r="CI2" s="5">
        <v>0.05</v>
      </c>
      <c r="CJ2" s="5">
        <v>0.05</v>
      </c>
      <c r="CK2" s="5">
        <v>0.05</v>
      </c>
      <c r="CL2" s="5">
        <v>0.05</v>
      </c>
      <c r="CM2" s="5">
        <v>0.05</v>
      </c>
      <c r="CN2" s="5">
        <v>0.05</v>
      </c>
      <c r="CO2" s="5">
        <v>0.05</v>
      </c>
      <c r="CP2" s="5">
        <v>0.05</v>
      </c>
      <c r="CQ2" s="5">
        <v>0.05</v>
      </c>
      <c r="CR2" s="5">
        <v>0.05</v>
      </c>
      <c r="CS2" s="5">
        <v>0.05</v>
      </c>
      <c r="CT2" s="5">
        <v>0.05</v>
      </c>
      <c r="CU2" s="5">
        <v>0.05</v>
      </c>
      <c r="CV2" s="5">
        <v>0.05</v>
      </c>
      <c r="CW2" s="5">
        <v>0.05</v>
      </c>
      <c r="CX2" s="6">
        <v>0.05</v>
      </c>
      <c r="CY2" s="6">
        <v>0.05</v>
      </c>
      <c r="CZ2" s="6">
        <v>0.05</v>
      </c>
      <c r="DA2" s="6">
        <v>0.05</v>
      </c>
      <c r="DB2" s="6">
        <v>0.05</v>
      </c>
      <c r="DC2" s="6">
        <v>0.05</v>
      </c>
      <c r="DD2" s="6">
        <v>0.05</v>
      </c>
      <c r="DE2" s="6">
        <v>0.05</v>
      </c>
      <c r="DF2" s="6">
        <v>0.05</v>
      </c>
      <c r="DG2" s="6">
        <v>0.05</v>
      </c>
      <c r="DH2" s="6">
        <v>0.05</v>
      </c>
      <c r="DI2" s="6">
        <v>0.05</v>
      </c>
      <c r="DJ2" s="6">
        <v>0.05</v>
      </c>
      <c r="DK2" s="6">
        <v>0.05</v>
      </c>
      <c r="DL2" s="6">
        <v>0.05</v>
      </c>
      <c r="DM2" s="6">
        <v>0.05</v>
      </c>
      <c r="DN2" s="6">
        <v>0.05</v>
      </c>
      <c r="DO2" s="6">
        <v>0.05</v>
      </c>
      <c r="DP2" s="6">
        <v>0.05</v>
      </c>
      <c r="DQ2" s="6">
        <v>0.05</v>
      </c>
      <c r="DR2" s="6">
        <v>0.05</v>
      </c>
      <c r="DS2" s="6">
        <v>0.05</v>
      </c>
      <c r="DT2" s="6">
        <v>0.05</v>
      </c>
      <c r="DU2" s="6">
        <v>0.05</v>
      </c>
      <c r="DV2" s="6">
        <v>0.05</v>
      </c>
      <c r="DW2" s="6">
        <v>0.05</v>
      </c>
      <c r="DX2" s="6">
        <v>0.05</v>
      </c>
      <c r="DY2" s="7"/>
      <c r="DZ2" s="7"/>
      <c r="EA2" s="7"/>
      <c r="EB2" s="7"/>
      <c r="EC2" s="7"/>
      <c r="ED2" s="7"/>
      <c r="EE2" s="7"/>
      <c r="EF2" s="7"/>
      <c r="EG2" s="7"/>
      <c r="EH2" s="7"/>
      <c r="EI2" s="7"/>
      <c r="EJ2" s="7"/>
      <c r="EK2" s="7"/>
      <c r="EL2" s="7"/>
      <c r="EM2" s="7"/>
      <c r="EN2" s="7"/>
      <c r="EO2" s="7"/>
      <c r="EP2" s="7"/>
      <c r="EQ2" s="7"/>
      <c r="ER2" s="7"/>
      <c r="ES2" s="7"/>
      <c r="ET2" s="7"/>
      <c r="EU2" s="7"/>
      <c r="EV2" s="7"/>
      <c r="EW2" s="7"/>
      <c r="EX2" s="7"/>
      <c r="EY2" s="7"/>
      <c r="EZ2" s="7"/>
      <c r="FA2" s="7"/>
      <c r="FB2" s="7"/>
      <c r="FC2" s="7"/>
      <c r="FD2" s="7"/>
      <c r="FE2" s="7"/>
      <c r="FF2" s="7"/>
      <c r="FG2" s="7"/>
      <c r="FH2" s="7"/>
    </row>
    <row r="3" spans="1:164" ht="15" customHeight="1" x14ac:dyDescent="0.35">
      <c r="A3" s="9" t="s">
        <v>19</v>
      </c>
      <c r="B3" s="3">
        <v>0</v>
      </c>
      <c r="C3" s="4">
        <v>0</v>
      </c>
      <c r="D3" s="5">
        <v>0</v>
      </c>
      <c r="E3" s="5">
        <v>0</v>
      </c>
      <c r="F3" s="5">
        <v>0</v>
      </c>
      <c r="G3" s="5">
        <v>0</v>
      </c>
      <c r="H3" s="5">
        <v>0</v>
      </c>
      <c r="I3" s="5">
        <v>0</v>
      </c>
      <c r="J3" s="5">
        <v>0</v>
      </c>
      <c r="K3" s="5">
        <v>0</v>
      </c>
      <c r="L3" s="5">
        <v>0</v>
      </c>
      <c r="M3" s="5">
        <v>0</v>
      </c>
      <c r="N3" s="5">
        <v>0</v>
      </c>
      <c r="O3" s="5">
        <v>0</v>
      </c>
      <c r="P3" s="5">
        <v>0</v>
      </c>
      <c r="Q3" s="5">
        <v>0</v>
      </c>
      <c r="R3" s="5">
        <v>0</v>
      </c>
      <c r="S3" s="5">
        <v>0</v>
      </c>
      <c r="T3" s="5">
        <v>0</v>
      </c>
      <c r="U3" s="5">
        <v>0</v>
      </c>
      <c r="V3" s="5">
        <v>0</v>
      </c>
      <c r="W3" s="5">
        <v>0</v>
      </c>
      <c r="X3" s="5">
        <v>0</v>
      </c>
      <c r="Y3" s="5">
        <v>0</v>
      </c>
      <c r="Z3" s="5">
        <v>0</v>
      </c>
      <c r="AA3" s="5">
        <v>0</v>
      </c>
      <c r="AB3" s="5">
        <v>0</v>
      </c>
      <c r="AC3" s="5">
        <v>0</v>
      </c>
      <c r="AD3" s="5">
        <v>0</v>
      </c>
      <c r="AE3" s="5">
        <v>0</v>
      </c>
      <c r="AF3" s="5">
        <v>0</v>
      </c>
      <c r="AG3" s="5">
        <v>0</v>
      </c>
      <c r="AH3" s="5">
        <v>0</v>
      </c>
      <c r="AI3" s="5">
        <v>0</v>
      </c>
      <c r="AJ3" s="5">
        <v>0</v>
      </c>
      <c r="AK3" s="5">
        <v>0</v>
      </c>
      <c r="AL3" s="5">
        <v>0</v>
      </c>
      <c r="AM3" s="5">
        <v>0</v>
      </c>
      <c r="AN3" s="5">
        <v>0</v>
      </c>
      <c r="AO3" s="5">
        <v>0</v>
      </c>
      <c r="AP3" s="5">
        <v>0</v>
      </c>
      <c r="AQ3" s="5">
        <v>0</v>
      </c>
      <c r="AR3" s="5">
        <v>0</v>
      </c>
      <c r="AS3" s="5">
        <v>0</v>
      </c>
      <c r="AT3" s="5">
        <v>0</v>
      </c>
      <c r="AU3" s="5">
        <v>0</v>
      </c>
      <c r="AV3" s="5">
        <v>0</v>
      </c>
      <c r="AW3" s="5">
        <v>0</v>
      </c>
      <c r="AX3" s="5">
        <v>0</v>
      </c>
      <c r="AY3" s="5">
        <f t="shared" ref="AY3:BD3" si="0">AY54*10%</f>
        <v>9.1000000000000011E-2</v>
      </c>
      <c r="AZ3" s="5">
        <f t="shared" si="0"/>
        <v>9.1000000000000011E-2</v>
      </c>
      <c r="BA3" s="5">
        <f t="shared" si="0"/>
        <v>9.1000000000000011E-2</v>
      </c>
      <c r="BB3" s="5">
        <f t="shared" si="0"/>
        <v>9.1000000000000011E-2</v>
      </c>
      <c r="BC3" s="5">
        <f t="shared" si="0"/>
        <v>9.1000000000000011E-2</v>
      </c>
      <c r="BD3" s="5">
        <f t="shared" si="0"/>
        <v>9.1000000000000011E-2</v>
      </c>
      <c r="BE3" s="5">
        <f>BE54*12.5%</f>
        <v>0.11375</v>
      </c>
      <c r="BF3" s="5">
        <f>BF54*12.5%</f>
        <v>0.11375</v>
      </c>
      <c r="BG3" s="5">
        <f>BG54*14%</f>
        <v>0.12740000000000001</v>
      </c>
      <c r="BH3" s="5">
        <f>BH54*14%</f>
        <v>0.12740000000000001</v>
      </c>
      <c r="BI3" s="5">
        <f>BI54*14%</f>
        <v>0.12740000000000001</v>
      </c>
      <c r="BJ3" s="5">
        <f>BJ54*14%</f>
        <v>0.12740000000000001</v>
      </c>
      <c r="BK3" s="5">
        <f>16%*BK54</f>
        <v>0.14560000000000001</v>
      </c>
      <c r="BL3" s="5">
        <f>16%*BL54</f>
        <v>0.14560000000000001</v>
      </c>
      <c r="BM3" s="5">
        <f>16%*BM54</f>
        <v>0.14560000000000001</v>
      </c>
      <c r="BN3" s="5">
        <f t="shared" ref="BN3:BX3" si="1">16%*$BM$54</f>
        <v>0.14560000000000001</v>
      </c>
      <c r="BO3" s="5">
        <f t="shared" si="1"/>
        <v>0.14560000000000001</v>
      </c>
      <c r="BP3" s="5">
        <f t="shared" si="1"/>
        <v>0.14560000000000001</v>
      </c>
      <c r="BQ3" s="5">
        <f t="shared" si="1"/>
        <v>0.14560000000000001</v>
      </c>
      <c r="BR3" s="5">
        <f t="shared" si="1"/>
        <v>0.14560000000000001</v>
      </c>
      <c r="BS3" s="5">
        <f t="shared" si="1"/>
        <v>0.14560000000000001</v>
      </c>
      <c r="BT3" s="5">
        <f t="shared" si="1"/>
        <v>0.14560000000000001</v>
      </c>
      <c r="BU3" s="5">
        <f t="shared" si="1"/>
        <v>0.14560000000000001</v>
      </c>
      <c r="BV3" s="5">
        <f t="shared" si="1"/>
        <v>0.14560000000000001</v>
      </c>
      <c r="BW3" s="5">
        <f t="shared" si="1"/>
        <v>0.14560000000000001</v>
      </c>
      <c r="BX3" s="5">
        <f t="shared" si="1"/>
        <v>0.14560000000000001</v>
      </c>
      <c r="BY3" s="5">
        <v>0.14499999999999999</v>
      </c>
      <c r="BZ3" s="5">
        <v>0.14499999999999999</v>
      </c>
      <c r="CA3" s="5">
        <v>0.14499999999999999</v>
      </c>
      <c r="CB3" s="5">
        <v>0.14499999999999999</v>
      </c>
      <c r="CC3" s="5">
        <v>0.14499999999999999</v>
      </c>
      <c r="CD3" s="5">
        <v>0</v>
      </c>
      <c r="CE3" s="5">
        <v>0</v>
      </c>
      <c r="CF3" s="5">
        <v>0</v>
      </c>
      <c r="CG3" s="5">
        <v>0</v>
      </c>
      <c r="CH3" s="5">
        <v>0</v>
      </c>
      <c r="CI3" s="5">
        <v>0</v>
      </c>
      <c r="CJ3" s="5">
        <v>0</v>
      </c>
      <c r="CK3" s="5">
        <v>0</v>
      </c>
      <c r="CL3" s="5">
        <v>0</v>
      </c>
      <c r="CM3" s="5">
        <v>0</v>
      </c>
      <c r="CN3" s="5">
        <v>0</v>
      </c>
      <c r="CO3" s="5">
        <v>0</v>
      </c>
      <c r="CP3" s="5">
        <v>0</v>
      </c>
      <c r="CQ3" s="5">
        <v>0</v>
      </c>
      <c r="CR3" s="5">
        <v>0</v>
      </c>
      <c r="CS3" s="5">
        <v>0</v>
      </c>
      <c r="CT3" s="5">
        <v>0</v>
      </c>
      <c r="CU3" s="5">
        <v>0</v>
      </c>
      <c r="CV3" s="5">
        <v>0</v>
      </c>
      <c r="CW3" s="5">
        <v>0</v>
      </c>
      <c r="CX3" s="6">
        <v>0</v>
      </c>
      <c r="CY3" s="6">
        <v>0</v>
      </c>
      <c r="CZ3" s="6">
        <v>0</v>
      </c>
      <c r="DA3" s="6">
        <v>0</v>
      </c>
      <c r="DB3" s="6">
        <v>0</v>
      </c>
      <c r="DC3" s="6">
        <v>0</v>
      </c>
      <c r="DD3" s="6">
        <v>0</v>
      </c>
      <c r="DE3" s="6">
        <v>0</v>
      </c>
      <c r="DF3" s="6">
        <v>0</v>
      </c>
      <c r="DG3" s="6">
        <v>0</v>
      </c>
      <c r="DH3" s="6">
        <v>0</v>
      </c>
      <c r="DI3" s="6">
        <v>0</v>
      </c>
      <c r="DJ3" s="6">
        <v>0</v>
      </c>
      <c r="DK3" s="6">
        <v>0</v>
      </c>
      <c r="DL3" s="6">
        <v>0</v>
      </c>
      <c r="DM3" s="6">
        <v>0</v>
      </c>
      <c r="DN3" s="6">
        <v>0</v>
      </c>
      <c r="DO3" s="6">
        <v>0</v>
      </c>
      <c r="DP3" s="6">
        <v>0</v>
      </c>
      <c r="DQ3" s="6">
        <v>0</v>
      </c>
      <c r="DR3" s="6">
        <v>0</v>
      </c>
      <c r="DS3" s="6">
        <v>0</v>
      </c>
      <c r="DT3" s="6">
        <v>0</v>
      </c>
      <c r="DU3" s="6">
        <v>0</v>
      </c>
      <c r="DV3" s="6">
        <v>0</v>
      </c>
      <c r="DW3" s="6">
        <v>0</v>
      </c>
      <c r="DX3" s="6">
        <v>0</v>
      </c>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row>
    <row r="4" spans="1:164" ht="15" customHeight="1" x14ac:dyDescent="0.35">
      <c r="A4" s="9" t="s">
        <v>20</v>
      </c>
      <c r="B4" s="3">
        <v>0</v>
      </c>
      <c r="C4" s="4">
        <v>0</v>
      </c>
      <c r="D4" s="5">
        <v>0</v>
      </c>
      <c r="E4" s="5">
        <v>0</v>
      </c>
      <c r="F4" s="5">
        <v>0</v>
      </c>
      <c r="G4" s="5">
        <v>0</v>
      </c>
      <c r="H4" s="5">
        <v>0</v>
      </c>
      <c r="I4" s="5">
        <v>0</v>
      </c>
      <c r="J4" s="5">
        <v>0</v>
      </c>
      <c r="K4" s="5">
        <v>0</v>
      </c>
      <c r="L4" s="5">
        <v>0</v>
      </c>
      <c r="M4" s="5">
        <v>0</v>
      </c>
      <c r="N4" s="5">
        <v>0</v>
      </c>
      <c r="O4" s="5">
        <v>0</v>
      </c>
      <c r="P4" s="5">
        <v>0</v>
      </c>
      <c r="Q4" s="5">
        <v>0</v>
      </c>
      <c r="R4" s="5">
        <v>0</v>
      </c>
      <c r="S4" s="5">
        <v>0</v>
      </c>
      <c r="T4" s="5">
        <v>0</v>
      </c>
      <c r="U4" s="5">
        <v>0</v>
      </c>
      <c r="V4" s="5">
        <v>0</v>
      </c>
      <c r="W4" s="5">
        <v>0</v>
      </c>
      <c r="X4" s="5">
        <v>0</v>
      </c>
      <c r="Y4" s="5">
        <v>0</v>
      </c>
      <c r="Z4" s="5">
        <v>0</v>
      </c>
      <c r="AA4" s="5">
        <v>0</v>
      </c>
      <c r="AB4" s="5">
        <v>0</v>
      </c>
      <c r="AC4" s="5">
        <v>0</v>
      </c>
      <c r="AD4" s="5">
        <v>0</v>
      </c>
      <c r="AE4" s="5">
        <v>0</v>
      </c>
      <c r="AF4" s="5">
        <v>0</v>
      </c>
      <c r="AG4" s="5">
        <v>0</v>
      </c>
      <c r="AH4" s="5">
        <v>0</v>
      </c>
      <c r="AI4" s="10">
        <v>4.4999999999999998E-2</v>
      </c>
      <c r="AJ4" s="5">
        <v>4.4999999999999998E-2</v>
      </c>
      <c r="AK4" s="5">
        <v>4.4999999999999998E-2</v>
      </c>
      <c r="AL4" s="5">
        <v>4.4999999999999998E-2</v>
      </c>
      <c r="AM4" s="5">
        <v>4.4999999999999998E-2</v>
      </c>
      <c r="AN4" s="5">
        <v>4.4999999999999998E-2</v>
      </c>
      <c r="AO4" s="5">
        <v>4.4999999999999998E-2</v>
      </c>
      <c r="AP4" s="5">
        <v>4.4999999999999998E-2</v>
      </c>
      <c r="AQ4" s="5">
        <v>4.4999999999999998E-2</v>
      </c>
      <c r="AR4" s="5">
        <v>4.4999999999999998E-2</v>
      </c>
      <c r="AS4" s="5">
        <v>4.4999999999999998E-2</v>
      </c>
      <c r="AT4" s="5">
        <v>4.4999999999999998E-2</v>
      </c>
      <c r="AU4" s="5">
        <v>4.4999999999999998E-2</v>
      </c>
      <c r="AV4" s="5">
        <v>4.4999999999999998E-2</v>
      </c>
      <c r="AW4" s="5">
        <v>4.4999999999999998E-2</v>
      </c>
      <c r="AX4" s="5">
        <v>4.4999999999999998E-2</v>
      </c>
      <c r="AY4" s="5">
        <v>4.4999999999999998E-2</v>
      </c>
      <c r="AZ4" s="5">
        <v>4.4999999999999998E-2</v>
      </c>
      <c r="BA4" s="5">
        <v>4.4999999999999998E-2</v>
      </c>
      <c r="BB4" s="5">
        <v>4.4999999999999998E-2</v>
      </c>
      <c r="BC4" s="5">
        <v>4.4999999999999998E-2</v>
      </c>
      <c r="BD4" s="5">
        <v>4.4999999999999998E-2</v>
      </c>
      <c r="BE4" s="5">
        <v>4.4999999999999998E-2</v>
      </c>
      <c r="BF4" s="5">
        <v>4.4999999999999998E-2</v>
      </c>
      <c r="BG4" s="5">
        <v>4.4999999999999998E-2</v>
      </c>
      <c r="BH4" s="5">
        <v>4.4999999999999998E-2</v>
      </c>
      <c r="BI4" s="5">
        <v>4.4999999999999998E-2</v>
      </c>
      <c r="BJ4" s="5">
        <v>4.4999999999999998E-2</v>
      </c>
      <c r="BK4" s="5">
        <v>4.4999999999999998E-2</v>
      </c>
      <c r="BL4" s="5">
        <v>4.4999999999999998E-2</v>
      </c>
      <c r="BM4" s="5">
        <v>4.4999999999999998E-2</v>
      </c>
      <c r="BN4" s="5">
        <v>4.4999999999999998E-2</v>
      </c>
      <c r="BO4" s="5">
        <v>5.8999999999999997E-2</v>
      </c>
      <c r="BP4" s="5">
        <v>5.8999999999999997E-2</v>
      </c>
      <c r="BQ4" s="5">
        <v>5.8999999999999997E-2</v>
      </c>
      <c r="BR4" s="5">
        <v>0.08</v>
      </c>
      <c r="BS4" s="5">
        <v>0.08</v>
      </c>
      <c r="BT4" s="5">
        <v>0.08</v>
      </c>
      <c r="BU4" s="5">
        <v>0.08</v>
      </c>
      <c r="BV4" s="5">
        <v>0.08</v>
      </c>
      <c r="BW4" s="5">
        <v>0.08</v>
      </c>
      <c r="BX4" s="5">
        <v>0.08</v>
      </c>
      <c r="BY4" s="5">
        <v>0.08</v>
      </c>
      <c r="BZ4" s="5">
        <v>0.08</v>
      </c>
      <c r="CA4" s="5">
        <v>0.08</v>
      </c>
      <c r="CB4" s="5">
        <v>0.08</v>
      </c>
      <c r="CC4" s="5">
        <v>0.08</v>
      </c>
      <c r="CD4" s="5">
        <v>0.08</v>
      </c>
      <c r="CE4" s="5">
        <v>0.08</v>
      </c>
      <c r="CF4" s="5">
        <v>0.08</v>
      </c>
      <c r="CG4" s="5">
        <v>0.08</v>
      </c>
      <c r="CH4" s="5">
        <v>0.08</v>
      </c>
      <c r="CI4" s="5">
        <v>0.08</v>
      </c>
      <c r="CJ4" s="5">
        <v>0.08</v>
      </c>
      <c r="CK4" s="5">
        <v>0.08</v>
      </c>
      <c r="CL4" s="5">
        <v>0.08</v>
      </c>
      <c r="CM4" s="5">
        <v>0.08</v>
      </c>
      <c r="CN4" s="5">
        <v>7.0000000000000007E-2</v>
      </c>
      <c r="CO4" s="5">
        <v>7.0000000000000007E-2</v>
      </c>
      <c r="CP4" s="5">
        <v>7.0000000000000007E-2</v>
      </c>
      <c r="CQ4" s="5">
        <v>7.0000000000000007E-2</v>
      </c>
      <c r="CR4" s="5">
        <v>6.9000000000000006E-2</v>
      </c>
      <c r="CS4" s="5">
        <v>5.6000000000000001E-2</v>
      </c>
      <c r="CT4" s="5">
        <v>5.6000000000000001E-2</v>
      </c>
      <c r="CU4" s="5">
        <v>5.1700000000000003E-2</v>
      </c>
      <c r="CV4" s="5">
        <v>5.0999999999999997E-2</v>
      </c>
      <c r="CW4" s="5">
        <v>5.04E-2</v>
      </c>
      <c r="CX4" s="6">
        <v>5.04E-2</v>
      </c>
      <c r="CY4" s="6">
        <v>5.04E-2</v>
      </c>
      <c r="CZ4" s="6">
        <v>5.04E-2</v>
      </c>
      <c r="DA4" s="6">
        <v>5.04E-2</v>
      </c>
      <c r="DB4" s="6">
        <v>5.04E-2</v>
      </c>
      <c r="DC4" s="6">
        <v>5.04E-2</v>
      </c>
      <c r="DD4" s="6">
        <v>4.7899999999999998E-2</v>
      </c>
      <c r="DE4" s="6">
        <v>4.5400000000000003E-2</v>
      </c>
      <c r="DF4" s="6">
        <v>4.5400000000000003E-2</v>
      </c>
      <c r="DG4" s="6">
        <v>4.5400000000000003E-2</v>
      </c>
      <c r="DH4" s="6">
        <v>4.5400000000000003E-2</v>
      </c>
      <c r="DI4" s="6">
        <v>4.5400000000000003E-2</v>
      </c>
      <c r="DJ4" s="6">
        <v>4.5400000000000003E-2</v>
      </c>
      <c r="DK4" s="6">
        <v>4.5400000000000003E-2</v>
      </c>
      <c r="DL4" s="6">
        <v>4.5400000000000003E-2</v>
      </c>
      <c r="DM4" s="6">
        <v>4.5400000000000003E-2</v>
      </c>
      <c r="DN4" s="6">
        <v>4.5400000000000003E-2</v>
      </c>
      <c r="DO4" s="6">
        <v>4.5400000000000003E-2</v>
      </c>
      <c r="DP4" s="6">
        <v>4.5400000000000003E-2</v>
      </c>
      <c r="DQ4" s="6">
        <v>4.5400000000000003E-2</v>
      </c>
      <c r="DR4" s="6">
        <v>4.4999999999999998E-2</v>
      </c>
      <c r="DS4" s="6">
        <v>4.4999999999999998E-2</v>
      </c>
      <c r="DT4" s="6">
        <v>4.4999999999999998E-2</v>
      </c>
      <c r="DU4" s="6">
        <v>2.5000000000000001E-2</v>
      </c>
      <c r="DV4" s="6">
        <v>2.5000000000000001E-2</v>
      </c>
      <c r="DW4" s="6">
        <v>2.5000000000000001E-2</v>
      </c>
      <c r="DX4" s="6">
        <v>2.5000000000000001E-2</v>
      </c>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row>
    <row r="5" spans="1:164" ht="15" customHeight="1" x14ac:dyDescent="0.35">
      <c r="A5" s="9" t="s">
        <v>21</v>
      </c>
      <c r="B5" s="3">
        <v>0</v>
      </c>
      <c r="C5" s="4">
        <v>0</v>
      </c>
      <c r="D5" s="5">
        <v>0</v>
      </c>
      <c r="E5" s="5">
        <v>0</v>
      </c>
      <c r="F5" s="5">
        <v>0</v>
      </c>
      <c r="G5" s="5">
        <v>0</v>
      </c>
      <c r="H5" s="5">
        <v>0</v>
      </c>
      <c r="I5" s="5">
        <v>0</v>
      </c>
      <c r="J5" s="5">
        <v>0</v>
      </c>
      <c r="K5" s="5">
        <v>0</v>
      </c>
      <c r="L5" s="5">
        <v>0</v>
      </c>
      <c r="M5" s="5">
        <v>0</v>
      </c>
      <c r="N5" s="5">
        <v>0</v>
      </c>
      <c r="O5" s="5">
        <v>0</v>
      </c>
      <c r="P5" s="5">
        <v>0</v>
      </c>
      <c r="Q5" s="5">
        <v>0</v>
      </c>
      <c r="R5" s="5">
        <v>0</v>
      </c>
      <c r="S5" s="5">
        <v>0</v>
      </c>
      <c r="T5" s="5">
        <v>0</v>
      </c>
      <c r="U5" s="5">
        <v>0</v>
      </c>
      <c r="V5" s="5">
        <v>0</v>
      </c>
      <c r="W5" s="5">
        <v>0</v>
      </c>
      <c r="X5" s="5">
        <v>0</v>
      </c>
      <c r="Y5" s="5">
        <v>0</v>
      </c>
      <c r="Z5" s="5">
        <v>0</v>
      </c>
      <c r="AA5" s="5">
        <v>0</v>
      </c>
      <c r="AB5" s="5">
        <v>0</v>
      </c>
      <c r="AC5" s="5">
        <v>0</v>
      </c>
      <c r="AD5" s="5">
        <v>0</v>
      </c>
      <c r="AE5" s="10">
        <v>0.05</v>
      </c>
      <c r="AF5" s="5">
        <v>0.05</v>
      </c>
      <c r="AG5" s="5">
        <v>0.05</v>
      </c>
      <c r="AH5" s="5">
        <v>0.05</v>
      </c>
      <c r="AI5" s="5">
        <v>0.05</v>
      </c>
      <c r="AJ5" s="5">
        <v>0.05</v>
      </c>
      <c r="AK5" s="5">
        <v>0.05</v>
      </c>
      <c r="AL5" s="5">
        <v>0.05</v>
      </c>
      <c r="AM5" s="5">
        <v>0.05</v>
      </c>
      <c r="AN5" s="5">
        <v>0.05</v>
      </c>
      <c r="AO5" s="5">
        <v>0.05</v>
      </c>
      <c r="AP5" s="5">
        <v>0.05</v>
      </c>
      <c r="AQ5" s="5">
        <v>0.05</v>
      </c>
      <c r="AR5" s="5">
        <v>0.05</v>
      </c>
      <c r="AS5" s="5">
        <v>0.05</v>
      </c>
      <c r="AT5" s="5">
        <v>0.05</v>
      </c>
      <c r="AU5" s="5">
        <v>0.05</v>
      </c>
      <c r="AV5" s="5">
        <v>0.05</v>
      </c>
      <c r="AW5" s="5">
        <v>0.05</v>
      </c>
      <c r="AX5" s="5">
        <v>0.05</v>
      </c>
      <c r="AY5" s="5">
        <v>0.05</v>
      </c>
      <c r="AZ5" s="5">
        <v>0.05</v>
      </c>
      <c r="BA5" s="5">
        <v>0.05</v>
      </c>
      <c r="BB5" s="5">
        <v>0.05</v>
      </c>
      <c r="BC5" s="5">
        <v>0.05</v>
      </c>
      <c r="BD5" s="5">
        <v>0.05</v>
      </c>
      <c r="BE5" s="5">
        <v>0.05</v>
      </c>
      <c r="BF5" s="5">
        <v>0.05</v>
      </c>
      <c r="BG5" s="5">
        <v>0.05</v>
      </c>
      <c r="BH5" s="5">
        <v>0.05</v>
      </c>
      <c r="BI5" s="5">
        <v>0.05</v>
      </c>
      <c r="BJ5" s="5">
        <v>0.05</v>
      </c>
      <c r="BK5" s="5">
        <v>0.05</v>
      </c>
      <c r="BL5" s="5">
        <v>0.05</v>
      </c>
      <c r="BM5" s="5">
        <v>0.05</v>
      </c>
      <c r="BN5" s="5">
        <v>0.05</v>
      </c>
      <c r="BO5" s="5">
        <v>0.05</v>
      </c>
      <c r="BP5" s="5">
        <v>0.05</v>
      </c>
      <c r="BQ5" s="5">
        <v>0.05</v>
      </c>
      <c r="BR5" s="5">
        <v>0.05</v>
      </c>
      <c r="BS5" s="5">
        <v>0.05</v>
      </c>
      <c r="BT5" s="5">
        <v>0.05</v>
      </c>
      <c r="BU5" s="5">
        <v>7.0000000000000007E-2</v>
      </c>
      <c r="BV5" s="5">
        <v>7.0000000000000007E-2</v>
      </c>
      <c r="BW5" s="5">
        <v>7.0000000000000007E-2</v>
      </c>
      <c r="BX5" s="5">
        <v>7.0000000000000007E-2</v>
      </c>
      <c r="BY5" s="5">
        <v>7.0000000000000007E-2</v>
      </c>
      <c r="BZ5" s="5">
        <v>7.0000000000000007E-2</v>
      </c>
      <c r="CA5" s="5">
        <v>7.0000000000000007E-2</v>
      </c>
      <c r="CB5" s="5">
        <v>7.0000000000000007E-2</v>
      </c>
      <c r="CC5" s="5">
        <v>7.0000000000000007E-2</v>
      </c>
      <c r="CD5" s="5">
        <v>7.0000000000000007E-2</v>
      </c>
      <c r="CE5" s="5">
        <v>7.0000000000000007E-2</v>
      </c>
      <c r="CF5" s="5">
        <v>7.0000000000000007E-2</v>
      </c>
      <c r="CG5" s="5">
        <v>7.0000000000000007E-2</v>
      </c>
      <c r="CH5" s="5">
        <v>7.0000000000000007E-2</v>
      </c>
      <c r="CI5" s="5">
        <v>7.0000000000000007E-2</v>
      </c>
      <c r="CJ5" s="5">
        <v>7.0000000000000007E-2</v>
      </c>
      <c r="CK5" s="5">
        <v>7.0000000000000007E-2</v>
      </c>
      <c r="CL5" s="5">
        <v>7.0000000000000007E-2</v>
      </c>
      <c r="CM5" s="5">
        <v>7.0000000000000007E-2</v>
      </c>
      <c r="CN5" s="5">
        <v>7.0000000000000007E-2</v>
      </c>
      <c r="CO5" s="5">
        <v>7.0000000000000007E-2</v>
      </c>
      <c r="CP5" s="5">
        <v>7.0000000000000007E-2</v>
      </c>
      <c r="CQ5" s="5">
        <v>7.0000000000000007E-2</v>
      </c>
      <c r="CR5" s="5">
        <v>7.0000000000000007E-2</v>
      </c>
      <c r="CS5" s="5">
        <v>7.0000000000000007E-2</v>
      </c>
      <c r="CT5" s="5">
        <v>7.0000000000000007E-2</v>
      </c>
      <c r="CU5" s="5">
        <v>7.0000000000000007E-2</v>
      </c>
      <c r="CV5" s="5">
        <v>7.0000000000000007E-2</v>
      </c>
      <c r="CW5" s="5">
        <v>7.0000000000000007E-2</v>
      </c>
      <c r="CX5" s="6">
        <v>7.0000000000000007E-2</v>
      </c>
      <c r="CY5" s="6">
        <v>7.0000000000000007E-2</v>
      </c>
      <c r="CZ5" s="6">
        <v>7.0000000000000007E-2</v>
      </c>
      <c r="DA5" s="6">
        <f>7%+(7%*3%)</f>
        <v>7.2100000000000011E-2</v>
      </c>
      <c r="DB5" s="6">
        <f>7%+(7%*3%)</f>
        <v>7.2100000000000011E-2</v>
      </c>
      <c r="DC5" s="6">
        <v>7.0000000000000007E-2</v>
      </c>
      <c r="DD5" s="6">
        <v>7.0000000000000007E-2</v>
      </c>
      <c r="DE5" s="6">
        <v>7.0000000000000007E-2</v>
      </c>
      <c r="DF5" s="6">
        <v>7.0000000000000007E-2</v>
      </c>
      <c r="DG5" s="6">
        <v>7.0000000000000007E-2</v>
      </c>
      <c r="DH5" s="6">
        <v>7.0000000000000007E-2</v>
      </c>
      <c r="DI5" s="6">
        <v>7.0000000000000007E-2</v>
      </c>
      <c r="DJ5" s="6">
        <v>7.0000000000000007E-2</v>
      </c>
      <c r="DK5" s="6">
        <v>7.0000000000000007E-2</v>
      </c>
      <c r="DL5" s="6">
        <v>7.0000000000000007E-2</v>
      </c>
      <c r="DM5" s="6">
        <v>7.0000000000000007E-2</v>
      </c>
      <c r="DN5" s="6">
        <v>6.9000000000000006E-2</v>
      </c>
      <c r="DO5" s="6">
        <v>6.9000000000000006E-2</v>
      </c>
      <c r="DP5" s="6">
        <v>6.9000000000000006E-2</v>
      </c>
      <c r="DQ5" s="6">
        <v>6.9000000000000006E-2</v>
      </c>
      <c r="DR5" s="6">
        <v>6.6000000000000003E-2</v>
      </c>
      <c r="DS5" s="6">
        <v>5.9000000000000004E-2</v>
      </c>
      <c r="DT5" s="6">
        <v>4.9000000000000002E-2</v>
      </c>
      <c r="DU5" s="6">
        <v>4.7E-2</v>
      </c>
      <c r="DV5" s="6">
        <v>3.9E-2</v>
      </c>
      <c r="DW5" s="6">
        <v>3.9E-2</v>
      </c>
      <c r="DX5" s="6">
        <v>3.9E-2</v>
      </c>
      <c r="DY5" s="7"/>
      <c r="DZ5" s="7"/>
      <c r="EA5" s="7"/>
      <c r="EB5" s="7"/>
      <c r="EC5" s="7"/>
      <c r="ED5" s="7"/>
      <c r="EE5" s="7"/>
      <c r="EF5" s="7"/>
      <c r="EG5" s="7"/>
      <c r="EH5" s="7"/>
      <c r="EI5" s="7"/>
      <c r="EJ5" s="7"/>
      <c r="EK5" s="7"/>
      <c r="EL5" s="7"/>
      <c r="EM5" s="7"/>
      <c r="EN5" s="7"/>
      <c r="EO5" s="7"/>
      <c r="EP5" s="7"/>
      <c r="EQ5" s="7"/>
      <c r="ER5" s="7"/>
      <c r="ES5" s="7"/>
      <c r="ET5" s="7"/>
      <c r="EU5" s="7"/>
      <c r="EV5" s="7"/>
      <c r="EW5" s="7"/>
      <c r="EX5" s="7"/>
      <c r="EY5" s="7"/>
      <c r="EZ5" s="7"/>
      <c r="FA5" s="7"/>
      <c r="FB5" s="7"/>
      <c r="FC5" s="7"/>
      <c r="FD5" s="7"/>
      <c r="FE5" s="7"/>
      <c r="FF5" s="7"/>
      <c r="FG5" s="7"/>
      <c r="FH5" s="7"/>
    </row>
    <row r="6" spans="1:164" ht="15" customHeight="1" x14ac:dyDescent="0.35">
      <c r="A6" s="9" t="s">
        <v>22</v>
      </c>
      <c r="B6" s="3">
        <v>0</v>
      </c>
      <c r="C6" s="4">
        <v>0</v>
      </c>
      <c r="D6" s="5">
        <v>0</v>
      </c>
      <c r="E6" s="5">
        <v>0</v>
      </c>
      <c r="F6" s="5">
        <v>0</v>
      </c>
      <c r="G6" s="5">
        <v>0</v>
      </c>
      <c r="H6" s="5">
        <v>0</v>
      </c>
      <c r="I6" s="5">
        <v>0</v>
      </c>
      <c r="J6" s="5">
        <v>0</v>
      </c>
      <c r="K6" s="5">
        <v>0</v>
      </c>
      <c r="L6" s="5">
        <v>0</v>
      </c>
      <c r="M6" s="5">
        <v>0</v>
      </c>
      <c r="N6" s="5">
        <v>0</v>
      </c>
      <c r="O6" s="5">
        <v>0</v>
      </c>
      <c r="P6" s="5">
        <v>0</v>
      </c>
      <c r="Q6" s="5">
        <v>0</v>
      </c>
      <c r="R6" s="5">
        <v>0</v>
      </c>
      <c r="S6" s="5">
        <v>0</v>
      </c>
      <c r="T6" s="5">
        <v>0</v>
      </c>
      <c r="U6" s="5">
        <v>0</v>
      </c>
      <c r="V6" s="5">
        <v>0</v>
      </c>
      <c r="W6" s="5">
        <v>0</v>
      </c>
      <c r="X6" s="5">
        <v>0</v>
      </c>
      <c r="Y6" s="5">
        <v>0</v>
      </c>
      <c r="Z6" s="5">
        <v>0</v>
      </c>
      <c r="AA6" s="5">
        <v>0</v>
      </c>
      <c r="AB6" s="5">
        <v>0</v>
      </c>
      <c r="AC6" s="5">
        <v>0</v>
      </c>
      <c r="AD6" s="5">
        <v>0</v>
      </c>
      <c r="AE6" s="5">
        <v>0</v>
      </c>
      <c r="AF6" s="5">
        <v>0</v>
      </c>
      <c r="AG6" s="5">
        <v>0</v>
      </c>
      <c r="AH6" s="5">
        <v>0</v>
      </c>
      <c r="AI6" s="5">
        <v>0</v>
      </c>
      <c r="AJ6" s="5">
        <v>0</v>
      </c>
      <c r="AK6" s="10">
        <v>0.15</v>
      </c>
      <c r="AL6" s="5">
        <v>0.15</v>
      </c>
      <c r="AM6" s="5">
        <v>0.15</v>
      </c>
      <c r="AN6" s="5">
        <v>0.15</v>
      </c>
      <c r="AO6" s="5">
        <v>0.15</v>
      </c>
      <c r="AP6" s="5">
        <v>0.15</v>
      </c>
      <c r="AQ6" s="5">
        <v>0.15</v>
      </c>
      <c r="AR6" s="5">
        <v>0.15</v>
      </c>
      <c r="AS6" s="5">
        <v>0.06</v>
      </c>
      <c r="AT6" s="5">
        <v>0.06</v>
      </c>
      <c r="AU6" s="5">
        <v>0.06</v>
      </c>
      <c r="AV6" s="5">
        <v>0.06</v>
      </c>
      <c r="AW6" s="5">
        <v>0.06</v>
      </c>
      <c r="AX6" s="5">
        <v>0.06</v>
      </c>
      <c r="AY6" s="5">
        <v>0.06</v>
      </c>
      <c r="AZ6" s="5">
        <v>0.06</v>
      </c>
      <c r="BA6" s="5">
        <v>0.06</v>
      </c>
      <c r="BB6" s="5">
        <v>0.06</v>
      </c>
      <c r="BC6" s="5">
        <v>0.06</v>
      </c>
      <c r="BD6" s="5">
        <v>0.06</v>
      </c>
      <c r="BE6" s="5">
        <v>0.06</v>
      </c>
      <c r="BF6" s="5">
        <v>0.06</v>
      </c>
      <c r="BG6" s="5">
        <v>0.06</v>
      </c>
      <c r="BH6" s="5">
        <v>0.06</v>
      </c>
      <c r="BI6" s="5">
        <v>7.0000000000000007E-2</v>
      </c>
      <c r="BJ6" s="5">
        <v>7.0000000000000007E-2</v>
      </c>
      <c r="BK6" s="5">
        <v>7.0000000000000007E-2</v>
      </c>
      <c r="BL6" s="5">
        <v>7.0000000000000007E-2</v>
      </c>
      <c r="BM6" s="5">
        <v>7.0000000000000007E-2</v>
      </c>
      <c r="BN6" s="5">
        <v>7.0000000000000007E-2</v>
      </c>
      <c r="BO6" s="5">
        <v>7.0000000000000007E-2</v>
      </c>
      <c r="BP6" s="5">
        <v>7.0000000000000007E-2</v>
      </c>
      <c r="BQ6" s="5">
        <v>0.1</v>
      </c>
      <c r="BR6" s="5">
        <v>0.1</v>
      </c>
      <c r="BS6" s="5">
        <v>0.1</v>
      </c>
      <c r="BT6" s="5">
        <v>0.1</v>
      </c>
      <c r="BU6" s="5">
        <v>0.1</v>
      </c>
      <c r="BV6" s="5">
        <v>0.1</v>
      </c>
      <c r="BW6" s="5">
        <v>0.11</v>
      </c>
      <c r="BX6" s="5">
        <v>0.11</v>
      </c>
      <c r="BY6" s="5">
        <v>0.11</v>
      </c>
      <c r="BZ6" s="5">
        <v>0.11</v>
      </c>
      <c r="CA6" s="5">
        <v>0.11</v>
      </c>
      <c r="CB6" s="5">
        <v>0.11</v>
      </c>
      <c r="CC6" s="5">
        <v>0.11</v>
      </c>
      <c r="CD6" s="5">
        <v>0.11</v>
      </c>
      <c r="CE6" s="5">
        <v>0.11</v>
      </c>
      <c r="CF6" s="5">
        <v>0.11</v>
      </c>
      <c r="CG6" s="5">
        <v>0.11</v>
      </c>
      <c r="CH6" s="5">
        <v>0.11</v>
      </c>
      <c r="CI6" s="5">
        <v>0.11</v>
      </c>
      <c r="CJ6" s="5">
        <v>0.11</v>
      </c>
      <c r="CK6" s="5">
        <v>9.2999999999999999E-2</v>
      </c>
      <c r="CL6" s="5">
        <v>9.2999999999999999E-2</v>
      </c>
      <c r="CM6" s="5">
        <v>9.2999999999999999E-2</v>
      </c>
      <c r="CN6" s="5">
        <v>9.2999999999999999E-2</v>
      </c>
      <c r="CO6" s="5">
        <v>0.11</v>
      </c>
      <c r="CP6" s="5">
        <v>0.11</v>
      </c>
      <c r="CQ6" s="5">
        <v>0.11</v>
      </c>
      <c r="CR6" s="5">
        <v>0.11</v>
      </c>
      <c r="CS6" s="5">
        <v>0.11</v>
      </c>
      <c r="CT6" s="5">
        <v>9.2999999999999999E-2</v>
      </c>
      <c r="CU6" s="5">
        <v>9.2999999999999999E-2</v>
      </c>
      <c r="CV6" s="5">
        <v>9.2999999999999999E-2</v>
      </c>
      <c r="CW6" s="5">
        <v>9.2999999999999999E-2</v>
      </c>
      <c r="CX6" s="6">
        <v>9.3000000000000013E-2</v>
      </c>
      <c r="CY6" s="6">
        <v>9.3000000000000013E-2</v>
      </c>
      <c r="CZ6" s="6">
        <v>9.3000000000000013E-2</v>
      </c>
      <c r="DA6" s="6">
        <v>9.3000000000000013E-2</v>
      </c>
      <c r="DB6" s="6">
        <v>9.3000000000000013E-2</v>
      </c>
      <c r="DC6" s="6">
        <v>0.10300000000000001</v>
      </c>
      <c r="DD6" s="6">
        <v>0.10300000000000001</v>
      </c>
      <c r="DE6" s="6">
        <v>0.10300000000000001</v>
      </c>
      <c r="DF6" s="6">
        <v>0.10300000000000001</v>
      </c>
      <c r="DG6" s="6">
        <v>0.10550000000000001</v>
      </c>
      <c r="DH6" s="6">
        <v>0.10550000000000001</v>
      </c>
      <c r="DI6" s="6">
        <v>0.10300000000000001</v>
      </c>
      <c r="DJ6" s="6">
        <v>0.13300000000000001</v>
      </c>
      <c r="DK6" s="6">
        <v>0.13300000000000001</v>
      </c>
      <c r="DL6" s="6">
        <v>0.13300000000000001</v>
      </c>
      <c r="DM6" s="6">
        <v>0.13300000000000001</v>
      </c>
      <c r="DN6" s="6">
        <v>0.13300000000000001</v>
      </c>
      <c r="DO6" s="6">
        <v>0.13300000000000001</v>
      </c>
      <c r="DP6" s="6">
        <v>0.13300000000000001</v>
      </c>
      <c r="DQ6" s="6">
        <v>0.13300000000000001</v>
      </c>
      <c r="DR6" s="6">
        <v>0.13300000000000001</v>
      </c>
      <c r="DS6" s="6">
        <v>0.13300000000000001</v>
      </c>
      <c r="DT6" s="6">
        <v>0.13300000000000001</v>
      </c>
      <c r="DU6" s="6">
        <v>0.13300000000000001</v>
      </c>
      <c r="DV6" s="6">
        <v>0.13300000000000001</v>
      </c>
      <c r="DW6" s="6">
        <v>0.13300000000000001</v>
      </c>
      <c r="DX6" s="6">
        <v>0.13300000000000001</v>
      </c>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row>
    <row r="7" spans="1:164" ht="15" customHeight="1" x14ac:dyDescent="0.35">
      <c r="A7" s="9" t="s">
        <v>23</v>
      </c>
      <c r="B7" s="3">
        <v>0</v>
      </c>
      <c r="C7" s="4">
        <v>0</v>
      </c>
      <c r="D7" s="5">
        <v>0</v>
      </c>
      <c r="E7" s="5">
        <v>0</v>
      </c>
      <c r="F7" s="5">
        <v>0</v>
      </c>
      <c r="G7" s="5">
        <v>0</v>
      </c>
      <c r="H7" s="5">
        <v>0</v>
      </c>
      <c r="I7" s="5">
        <v>0</v>
      </c>
      <c r="J7" s="5">
        <v>0</v>
      </c>
      <c r="K7" s="5">
        <v>0</v>
      </c>
      <c r="L7" s="5">
        <v>0</v>
      </c>
      <c r="M7" s="5">
        <v>0</v>
      </c>
      <c r="N7" s="5">
        <v>0</v>
      </c>
      <c r="O7" s="5">
        <v>0</v>
      </c>
      <c r="P7" s="5">
        <v>0</v>
      </c>
      <c r="Q7" s="5">
        <v>0</v>
      </c>
      <c r="R7" s="5">
        <v>0</v>
      </c>
      <c r="S7" s="5">
        <v>0</v>
      </c>
      <c r="T7" s="5">
        <v>0</v>
      </c>
      <c r="U7" s="5">
        <v>0</v>
      </c>
      <c r="V7" s="5">
        <v>0</v>
      </c>
      <c r="W7" s="5">
        <v>0</v>
      </c>
      <c r="X7" s="5">
        <v>0</v>
      </c>
      <c r="Y7" s="5">
        <v>0</v>
      </c>
      <c r="Z7" s="5">
        <v>0</v>
      </c>
      <c r="AA7" s="5">
        <v>0</v>
      </c>
      <c r="AB7" s="5">
        <v>0</v>
      </c>
      <c r="AC7" s="5">
        <v>0</v>
      </c>
      <c r="AD7" s="5">
        <v>0</v>
      </c>
      <c r="AE7" s="5">
        <v>0</v>
      </c>
      <c r="AF7" s="5">
        <v>0</v>
      </c>
      <c r="AG7" s="5">
        <v>0</v>
      </c>
      <c r="AH7" s="5">
        <v>0</v>
      </c>
      <c r="AI7" s="5">
        <v>0</v>
      </c>
      <c r="AJ7" s="5">
        <v>0</v>
      </c>
      <c r="AK7" s="5">
        <v>0</v>
      </c>
      <c r="AL7" s="5">
        <v>0</v>
      </c>
      <c r="AM7" s="10">
        <v>0.06</v>
      </c>
      <c r="AN7" s="5">
        <v>0.06</v>
      </c>
      <c r="AO7" s="5">
        <v>0.06</v>
      </c>
      <c r="AP7" s="5">
        <v>0.06</v>
      </c>
      <c r="AQ7" s="5">
        <v>0.06</v>
      </c>
      <c r="AR7" s="5">
        <v>0.06</v>
      </c>
      <c r="AS7" s="5">
        <v>0.06</v>
      </c>
      <c r="AT7" s="5">
        <v>0.06</v>
      </c>
      <c r="AU7" s="5">
        <v>0.06</v>
      </c>
      <c r="AV7" s="5">
        <v>0.06</v>
      </c>
      <c r="AW7" s="5">
        <v>0.1</v>
      </c>
      <c r="AX7" s="5">
        <v>0.1</v>
      </c>
      <c r="AY7" s="5">
        <v>0.1</v>
      </c>
      <c r="AZ7" s="5">
        <v>0.1</v>
      </c>
      <c r="BA7" s="5">
        <v>0.1</v>
      </c>
      <c r="BB7" s="5">
        <v>0.1</v>
      </c>
      <c r="BC7" s="5">
        <f>10%-(10%*20%)</f>
        <v>0.08</v>
      </c>
      <c r="BD7" s="5">
        <f>10%-(10%*20%)</f>
        <v>0.08</v>
      </c>
      <c r="BE7" s="5">
        <v>0.1</v>
      </c>
      <c r="BF7" s="5">
        <v>0.1</v>
      </c>
      <c r="BG7" s="5">
        <v>0.1</v>
      </c>
      <c r="BH7" s="5">
        <v>0.1</v>
      </c>
      <c r="BI7" s="5">
        <v>0.1</v>
      </c>
      <c r="BJ7" s="5">
        <v>0.09</v>
      </c>
      <c r="BK7" s="5">
        <v>0.09</v>
      </c>
      <c r="BL7" s="5">
        <v>0.09</v>
      </c>
      <c r="BM7" s="5">
        <v>0.08</v>
      </c>
      <c r="BN7" s="5">
        <v>0.08</v>
      </c>
      <c r="BO7" s="5">
        <v>0.08</v>
      </c>
      <c r="BP7" s="5">
        <v>0.08</v>
      </c>
      <c r="BQ7" s="5">
        <v>0.08</v>
      </c>
      <c r="BR7" s="5">
        <v>0.08</v>
      </c>
      <c r="BS7" s="5">
        <v>0.08</v>
      </c>
      <c r="BT7" s="5">
        <v>0.08</v>
      </c>
      <c r="BU7" s="5">
        <v>0.08</v>
      </c>
      <c r="BV7" s="5">
        <v>0.08</v>
      </c>
      <c r="BW7" s="5">
        <v>0.08</v>
      </c>
      <c r="BX7" s="5">
        <v>0.08</v>
      </c>
      <c r="BY7" s="5">
        <v>0.08</v>
      </c>
      <c r="BZ7" s="5">
        <v>0.08</v>
      </c>
      <c r="CA7" s="5">
        <v>0.08</v>
      </c>
      <c r="CB7" s="5">
        <v>0.08</v>
      </c>
      <c r="CC7" s="5">
        <v>0.08</v>
      </c>
      <c r="CD7" s="5">
        <v>0.08</v>
      </c>
      <c r="CE7" s="5">
        <v>0.08</v>
      </c>
      <c r="CF7" s="5">
        <v>0.08</v>
      </c>
      <c r="CG7" s="5">
        <v>0.08</v>
      </c>
      <c r="CH7" s="5">
        <v>0.08</v>
      </c>
      <c r="CI7" s="5">
        <v>0.08</v>
      </c>
      <c r="CJ7" s="5">
        <v>0.08</v>
      </c>
      <c r="CK7" s="5">
        <v>0.05</v>
      </c>
      <c r="CL7" s="5">
        <v>0.05</v>
      </c>
      <c r="CM7" s="5">
        <v>0.05</v>
      </c>
      <c r="CN7" s="5">
        <v>0.05</v>
      </c>
      <c r="CO7" s="5">
        <v>0.05</v>
      </c>
      <c r="CP7" s="5">
        <v>0.05</v>
      </c>
      <c r="CQ7" s="5">
        <v>0.05</v>
      </c>
      <c r="CR7" s="5">
        <v>0.05</v>
      </c>
      <c r="CS7" s="5">
        <v>0.05</v>
      </c>
      <c r="CT7" s="5">
        <v>0.05</v>
      </c>
      <c r="CU7" s="5">
        <v>0.05</v>
      </c>
      <c r="CV7" s="5">
        <v>0.05</v>
      </c>
      <c r="CW7" s="5">
        <v>4.7500000000000001E-2</v>
      </c>
      <c r="CX7" s="6">
        <v>4.6300000000000001E-2</v>
      </c>
      <c r="CY7" s="6">
        <v>4.6300000000000001E-2</v>
      </c>
      <c r="CZ7" s="6">
        <v>4.6300000000000001E-2</v>
      </c>
      <c r="DA7" s="6">
        <v>4.6300000000000001E-2</v>
      </c>
      <c r="DB7" s="6">
        <v>4.6300000000000001E-2</v>
      </c>
      <c r="DC7" s="6">
        <v>4.6300000000000001E-2</v>
      </c>
      <c r="DD7" s="6">
        <v>4.6300000000000001E-2</v>
      </c>
      <c r="DE7" s="6">
        <v>4.6300000000000001E-2</v>
      </c>
      <c r="DF7" s="6">
        <v>4.6300000000000001E-2</v>
      </c>
      <c r="DG7" s="6">
        <v>4.6300000000000001E-2</v>
      </c>
      <c r="DH7" s="6">
        <v>4.6300000000000001E-2</v>
      </c>
      <c r="DI7" s="6">
        <v>4.6300000000000001E-2</v>
      </c>
      <c r="DJ7" s="6">
        <v>4.6300000000000001E-2</v>
      </c>
      <c r="DK7" s="6">
        <v>4.6300000000000001E-2</v>
      </c>
      <c r="DL7" s="6">
        <v>4.6300000000000001E-2</v>
      </c>
      <c r="DM7" s="6">
        <v>4.6300000000000001E-2</v>
      </c>
      <c r="DN7" s="6">
        <v>4.6300000000000001E-2</v>
      </c>
      <c r="DO7" s="6">
        <v>4.6300000000000001E-2</v>
      </c>
      <c r="DP7" s="6">
        <v>4.6300000000000001E-2</v>
      </c>
      <c r="DQ7" s="6">
        <v>4.6300000000000001E-2</v>
      </c>
      <c r="DR7" s="6">
        <v>4.5499999999999999E-2</v>
      </c>
      <c r="DS7" s="6">
        <v>4.5499999999999999E-2</v>
      </c>
      <c r="DT7" s="6">
        <v>4.3999999999999997E-2</v>
      </c>
      <c r="DU7" s="6">
        <v>4.4000000000000004E-2</v>
      </c>
      <c r="DV7" s="6">
        <v>4.2500000000000003E-2</v>
      </c>
      <c r="DW7" s="6">
        <v>4.3999999999999997E-2</v>
      </c>
      <c r="DX7" s="6">
        <v>4.3999999999999997E-2</v>
      </c>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row>
    <row r="8" spans="1:164" ht="15" customHeight="1" x14ac:dyDescent="0.35">
      <c r="A8" s="9" t="s">
        <v>24</v>
      </c>
      <c r="B8" s="3">
        <v>0</v>
      </c>
      <c r="C8" s="4">
        <v>0</v>
      </c>
      <c r="D8" s="5">
        <v>0</v>
      </c>
      <c r="E8" s="5">
        <v>0</v>
      </c>
      <c r="F8" s="5">
        <v>0</v>
      </c>
      <c r="G8" s="5">
        <v>0</v>
      </c>
      <c r="H8" s="5">
        <v>0</v>
      </c>
      <c r="I8" s="5">
        <v>0</v>
      </c>
      <c r="J8" s="5">
        <v>0</v>
      </c>
      <c r="K8" s="5">
        <v>0</v>
      </c>
      <c r="L8" s="5">
        <v>0</v>
      </c>
      <c r="M8" s="5">
        <v>0</v>
      </c>
      <c r="N8" s="5">
        <v>0</v>
      </c>
      <c r="O8" s="5">
        <v>0</v>
      </c>
      <c r="P8" s="5">
        <v>0</v>
      </c>
      <c r="Q8" s="5">
        <v>0</v>
      </c>
      <c r="R8" s="5">
        <v>0</v>
      </c>
      <c r="S8" s="5">
        <v>0</v>
      </c>
      <c r="T8" s="5">
        <v>0</v>
      </c>
      <c r="U8" s="5">
        <v>0</v>
      </c>
      <c r="V8" s="5">
        <v>0</v>
      </c>
      <c r="W8" s="5">
        <v>0</v>
      </c>
      <c r="X8" s="5">
        <v>0</v>
      </c>
      <c r="Y8" s="5">
        <v>0</v>
      </c>
      <c r="Z8" s="5">
        <v>0</v>
      </c>
      <c r="AA8" s="5">
        <v>0</v>
      </c>
      <c r="AB8" s="5">
        <v>0</v>
      </c>
      <c r="AC8" s="5">
        <v>0</v>
      </c>
      <c r="AD8" s="5">
        <v>0</v>
      </c>
      <c r="AE8" s="5">
        <v>0</v>
      </c>
      <c r="AF8" s="5">
        <v>0</v>
      </c>
      <c r="AG8" s="5">
        <v>0</v>
      </c>
      <c r="AH8" s="5">
        <v>0</v>
      </c>
      <c r="AI8" s="5">
        <v>0</v>
      </c>
      <c r="AJ8" s="5">
        <v>0</v>
      </c>
      <c r="AK8" s="5">
        <v>0</v>
      </c>
      <c r="AL8" s="5">
        <v>0</v>
      </c>
      <c r="AM8" s="5">
        <v>0</v>
      </c>
      <c r="AN8" s="5">
        <v>0</v>
      </c>
      <c r="AO8" s="5">
        <v>0</v>
      </c>
      <c r="AP8" s="5">
        <v>0</v>
      </c>
      <c r="AQ8" s="5">
        <v>0</v>
      </c>
      <c r="AR8" s="5">
        <v>0</v>
      </c>
      <c r="AS8" s="5">
        <v>0</v>
      </c>
      <c r="AT8" s="5">
        <v>0</v>
      </c>
      <c r="AU8" s="5">
        <v>0</v>
      </c>
      <c r="AV8" s="5">
        <v>0</v>
      </c>
      <c r="AW8" s="5">
        <v>0</v>
      </c>
      <c r="AX8" s="5">
        <v>0</v>
      </c>
      <c r="AY8" s="5">
        <v>0</v>
      </c>
      <c r="AZ8" s="5">
        <v>0</v>
      </c>
      <c r="BA8" s="5">
        <v>0</v>
      </c>
      <c r="BB8" s="5">
        <v>0</v>
      </c>
      <c r="BC8" s="5">
        <v>0</v>
      </c>
      <c r="BD8" s="5">
        <v>0</v>
      </c>
      <c r="BE8" s="5">
        <v>0</v>
      </c>
      <c r="BF8" s="5">
        <v>0</v>
      </c>
      <c r="BG8" s="5">
        <v>0</v>
      </c>
      <c r="BH8" s="5">
        <v>0</v>
      </c>
      <c r="BI8" s="5">
        <v>0</v>
      </c>
      <c r="BJ8" s="5">
        <v>0</v>
      </c>
      <c r="BK8" s="5">
        <v>0</v>
      </c>
      <c r="BL8" s="5">
        <v>0</v>
      </c>
      <c r="BM8" s="5">
        <v>0</v>
      </c>
      <c r="BN8" s="5">
        <v>0</v>
      </c>
      <c r="BO8" s="5">
        <v>0</v>
      </c>
      <c r="BP8" s="5">
        <v>0</v>
      </c>
      <c r="BQ8" s="5">
        <v>0</v>
      </c>
      <c r="BR8" s="5">
        <v>0</v>
      </c>
      <c r="BS8" s="5">
        <v>0</v>
      </c>
      <c r="BT8" s="5">
        <v>0</v>
      </c>
      <c r="BU8" s="5">
        <v>0</v>
      </c>
      <c r="BV8" s="5">
        <v>0</v>
      </c>
      <c r="BW8" s="5">
        <v>0</v>
      </c>
      <c r="BX8" s="5">
        <v>0</v>
      </c>
      <c r="BY8" s="5">
        <v>0</v>
      </c>
      <c r="BZ8" s="5">
        <v>0</v>
      </c>
      <c r="CA8" s="5">
        <v>0</v>
      </c>
      <c r="CB8" s="5">
        <v>0</v>
      </c>
      <c r="CC8" s="5">
        <v>0</v>
      </c>
      <c r="CD8" s="5">
        <v>0</v>
      </c>
      <c r="CE8" s="5">
        <v>0</v>
      </c>
      <c r="CF8" s="5">
        <v>0</v>
      </c>
      <c r="CG8" s="5">
        <v>0</v>
      </c>
      <c r="CH8" s="5">
        <v>0</v>
      </c>
      <c r="CI8" s="5">
        <v>0</v>
      </c>
      <c r="CJ8" s="5">
        <v>0</v>
      </c>
      <c r="CK8" s="5">
        <v>0</v>
      </c>
      <c r="CL8" s="5">
        <v>0</v>
      </c>
      <c r="CM8" s="5">
        <v>0</v>
      </c>
      <c r="CN8" s="5">
        <v>0</v>
      </c>
      <c r="CO8" s="5">
        <v>1.4999999999999999E-2</v>
      </c>
      <c r="CP8" s="5">
        <v>4.4999999999999998E-2</v>
      </c>
      <c r="CQ8" s="5">
        <v>4.4999999999999998E-2</v>
      </c>
      <c r="CR8" s="5">
        <v>4.4999999999999998E-2</v>
      </c>
      <c r="CS8" s="5">
        <v>4.4999999999999998E-2</v>
      </c>
      <c r="CT8" s="5">
        <v>4.4999999999999998E-2</v>
      </c>
      <c r="CU8" s="5">
        <v>4.4999999999999998E-2</v>
      </c>
      <c r="CV8" s="5">
        <v>4.4999999999999998E-2</v>
      </c>
      <c r="CW8" s="6">
        <v>4.4999999999999998E-2</v>
      </c>
      <c r="CX8" s="6">
        <v>4.4999999999999998E-2</v>
      </c>
      <c r="CY8" s="6">
        <v>4.4999999999999998E-2</v>
      </c>
      <c r="CZ8" s="6">
        <v>4.4999999999999998E-2</v>
      </c>
      <c r="DA8" s="6">
        <v>4.4999999999999998E-2</v>
      </c>
      <c r="DB8" s="6">
        <v>0.05</v>
      </c>
      <c r="DC8" s="6">
        <v>0.05</v>
      </c>
      <c r="DD8" s="6">
        <v>0.05</v>
      </c>
      <c r="DE8" s="6">
        <v>0.05</v>
      </c>
      <c r="DF8" s="6">
        <v>0.05</v>
      </c>
      <c r="DG8" s="6">
        <v>6.5000000000000002E-2</v>
      </c>
      <c r="DH8" s="6">
        <v>6.5000000000000002E-2</v>
      </c>
      <c r="DI8" s="6">
        <v>6.5000000000000002E-2</v>
      </c>
      <c r="DJ8" s="6">
        <v>6.7000000000000004E-2</v>
      </c>
      <c r="DK8" s="6">
        <v>6.7000000000000004E-2</v>
      </c>
      <c r="DL8" s="6">
        <v>6.7000000000000004E-2</v>
      </c>
      <c r="DM8" s="6">
        <v>6.7000000000000004E-2</v>
      </c>
      <c r="DN8" s="6">
        <v>6.9900000000000004E-2</v>
      </c>
      <c r="DO8" s="6">
        <v>6.9900000000000004E-2</v>
      </c>
      <c r="DP8" s="6">
        <v>6.9900000000000004E-2</v>
      </c>
      <c r="DQ8" s="6">
        <v>6.9900000000000004E-2</v>
      </c>
      <c r="DR8" s="6">
        <v>6.9900000000000004E-2</v>
      </c>
      <c r="DS8" s="6">
        <v>6.9900000000000004E-2</v>
      </c>
      <c r="DT8" s="6">
        <v>6.9900000000000004E-2</v>
      </c>
      <c r="DU8" s="6">
        <v>6.9900000000000004E-2</v>
      </c>
      <c r="DV8" s="6">
        <v>6.9900000000000004E-2</v>
      </c>
      <c r="DW8" s="6">
        <v>6.9900000000000004E-2</v>
      </c>
      <c r="DX8" s="6">
        <v>6.9900000000000004E-2</v>
      </c>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row>
    <row r="9" spans="1:164" ht="15" customHeight="1" x14ac:dyDescent="0.35">
      <c r="A9" s="9" t="s">
        <v>25</v>
      </c>
      <c r="B9" s="3">
        <v>0</v>
      </c>
      <c r="C9" s="4">
        <v>0</v>
      </c>
      <c r="D9" s="5">
        <v>0</v>
      </c>
      <c r="E9" s="5">
        <v>0</v>
      </c>
      <c r="F9" s="5">
        <v>0</v>
      </c>
      <c r="G9" s="5">
        <v>0</v>
      </c>
      <c r="H9" s="5">
        <v>0</v>
      </c>
      <c r="I9" s="5">
        <v>0</v>
      </c>
      <c r="J9" s="5">
        <v>0</v>
      </c>
      <c r="K9" s="5">
        <v>0</v>
      </c>
      <c r="L9" s="5">
        <v>0</v>
      </c>
      <c r="M9" s="5">
        <v>0</v>
      </c>
      <c r="N9" s="5">
        <v>0</v>
      </c>
      <c r="O9" s="5">
        <v>0</v>
      </c>
      <c r="P9" s="5">
        <v>0</v>
      </c>
      <c r="Q9" s="5">
        <v>0</v>
      </c>
      <c r="R9" s="5">
        <v>0</v>
      </c>
      <c r="S9" s="10">
        <v>0.01</v>
      </c>
      <c r="T9" s="10">
        <v>0.01</v>
      </c>
      <c r="U9" s="10">
        <v>0.01</v>
      </c>
      <c r="V9" s="10">
        <v>0.01</v>
      </c>
      <c r="W9" s="10">
        <v>0.03</v>
      </c>
      <c r="X9" s="10">
        <v>0.03</v>
      </c>
      <c r="Y9" s="10">
        <v>0.03</v>
      </c>
      <c r="Z9" s="10">
        <v>0.03</v>
      </c>
      <c r="AA9" s="10">
        <v>0.03</v>
      </c>
      <c r="AB9" s="10">
        <v>0.03</v>
      </c>
      <c r="AC9" s="10">
        <v>0.03</v>
      </c>
      <c r="AD9" s="10">
        <v>0.03</v>
      </c>
      <c r="AE9" s="10">
        <v>0.03</v>
      </c>
      <c r="AF9" s="10">
        <v>0.03</v>
      </c>
      <c r="AG9" s="10">
        <v>0.03</v>
      </c>
      <c r="AH9" s="10">
        <v>0.03</v>
      </c>
      <c r="AI9" s="10">
        <v>0.03</v>
      </c>
      <c r="AJ9" s="10">
        <v>0.03</v>
      </c>
      <c r="AK9" s="10">
        <v>0.03</v>
      </c>
      <c r="AL9" s="10">
        <v>0.03</v>
      </c>
      <c r="AM9" s="10">
        <v>0.03</v>
      </c>
      <c r="AN9" s="10">
        <v>0.03</v>
      </c>
      <c r="AO9" s="10">
        <v>0.03</v>
      </c>
      <c r="AP9" s="10">
        <v>0.03</v>
      </c>
      <c r="AQ9" s="10">
        <v>0.03</v>
      </c>
      <c r="AR9" s="10">
        <v>0.03</v>
      </c>
      <c r="AS9" s="5">
        <v>0.03</v>
      </c>
      <c r="AT9" s="10">
        <v>0.03</v>
      </c>
      <c r="AU9" s="10">
        <v>0.03</v>
      </c>
      <c r="AV9" s="10">
        <v>0.03</v>
      </c>
      <c r="AW9" s="10">
        <v>0.03</v>
      </c>
      <c r="AX9" s="10">
        <v>0.03</v>
      </c>
      <c r="AY9" s="10">
        <v>6.25E-2</v>
      </c>
      <c r="AZ9" s="10">
        <v>6.25E-2</v>
      </c>
      <c r="BA9" s="10">
        <v>6.25E-2</v>
      </c>
      <c r="BB9" s="10">
        <v>6.25E-2</v>
      </c>
      <c r="BC9" s="10">
        <v>0.06</v>
      </c>
      <c r="BD9" s="10">
        <v>0.06</v>
      </c>
      <c r="BE9" s="10">
        <v>0.06</v>
      </c>
      <c r="BF9" s="10">
        <v>0.06</v>
      </c>
      <c r="BG9" s="10">
        <v>0.06</v>
      </c>
      <c r="BH9" s="10">
        <v>0.08</v>
      </c>
      <c r="BI9" s="10">
        <v>0.08</v>
      </c>
      <c r="BJ9" s="10">
        <v>0.08</v>
      </c>
      <c r="BK9" s="10">
        <v>0.08</v>
      </c>
      <c r="BL9" s="10">
        <v>0.11</v>
      </c>
      <c r="BM9" s="10">
        <v>0.11</v>
      </c>
      <c r="BN9" s="10">
        <v>0.11</v>
      </c>
      <c r="BO9" s="10">
        <v>0.11</v>
      </c>
      <c r="BP9" s="10">
        <v>0.11</v>
      </c>
      <c r="BQ9" s="10">
        <v>0.11</v>
      </c>
      <c r="BR9" s="5">
        <v>0.11</v>
      </c>
      <c r="BS9" s="5">
        <v>0.11</v>
      </c>
      <c r="BT9" s="5">
        <v>0.11</v>
      </c>
      <c r="BU9" s="5">
        <v>0.18</v>
      </c>
      <c r="BV9" s="5">
        <v>0.18</v>
      </c>
      <c r="BW9" s="5">
        <v>0.18</v>
      </c>
      <c r="BX9" s="5">
        <v>0.19800000000000001</v>
      </c>
      <c r="BY9" s="5">
        <v>0.19800000000000001</v>
      </c>
      <c r="BZ9" s="5">
        <v>0.19800000000000001</v>
      </c>
      <c r="CA9" s="5">
        <v>0.19800000000000001</v>
      </c>
      <c r="CB9" s="5">
        <v>0.19800000000000001</v>
      </c>
      <c r="CC9" s="5">
        <v>0.16650000000000001</v>
      </c>
      <c r="CD9" s="5">
        <v>0.13500000000000001</v>
      </c>
      <c r="CE9" s="5">
        <v>0.13500000000000001</v>
      </c>
      <c r="CF9" s="5">
        <v>0.13500000000000001</v>
      </c>
      <c r="CG9" s="5">
        <v>0.13500000000000001</v>
      </c>
      <c r="CH9" s="5">
        <v>0.13500000000000001</v>
      </c>
      <c r="CI9" s="5">
        <v>0.107</v>
      </c>
      <c r="CJ9" s="5">
        <v>9.7000000000000003E-2</v>
      </c>
      <c r="CK9" s="5">
        <v>8.7999999999999995E-2</v>
      </c>
      <c r="CL9" s="5">
        <v>7.6999999999999999E-2</v>
      </c>
      <c r="CM9" s="5">
        <v>7.6999999999999999E-2</v>
      </c>
      <c r="CN9" s="5">
        <v>7.6999999999999999E-2</v>
      </c>
      <c r="CO9" s="5">
        <v>7.6999999999999999E-2</v>
      </c>
      <c r="CP9" s="5">
        <v>7.6999999999999999E-2</v>
      </c>
      <c r="CQ9" s="5">
        <v>7.6999999999999999E-2</v>
      </c>
      <c r="CR9" s="5">
        <v>7.6999999999999999E-2</v>
      </c>
      <c r="CS9" s="5">
        <v>7.6999999999999999E-2</v>
      </c>
      <c r="CT9" s="5">
        <v>7.0999999999999994E-2</v>
      </c>
      <c r="CU9" s="5">
        <v>6.9000000000000006E-2</v>
      </c>
      <c r="CV9" s="5">
        <v>6.9000000000000006E-2</v>
      </c>
      <c r="CW9" s="5">
        <v>6.4000000000000001E-2</v>
      </c>
      <c r="CX9" s="6">
        <v>5.9499999999999997E-2</v>
      </c>
      <c r="CY9" s="6">
        <v>5.9500000000000004E-2</v>
      </c>
      <c r="CZ9" s="6">
        <v>5.9500000000000004E-2</v>
      </c>
      <c r="DA9" s="6">
        <v>5.9500000000000004E-2</v>
      </c>
      <c r="DB9" s="6">
        <v>5.9500000000000004E-2</v>
      </c>
      <c r="DC9" s="6">
        <v>5.9500000000000004E-2</v>
      </c>
      <c r="DD9" s="6">
        <v>5.9500000000000004E-2</v>
      </c>
      <c r="DE9" s="6">
        <v>5.9500000000000004E-2</v>
      </c>
      <c r="DF9" s="6">
        <v>5.9500000000000004E-2</v>
      </c>
      <c r="DG9" s="6">
        <v>5.9500000000000004E-2</v>
      </c>
      <c r="DH9" s="6">
        <v>6.9500000000000006E-2</v>
      </c>
      <c r="DI9" s="6">
        <v>6.9500000000000006E-2</v>
      </c>
      <c r="DJ9" s="6">
        <v>6.7500000000000004E-2</v>
      </c>
      <c r="DK9" s="6">
        <v>6.7500000000000004E-2</v>
      </c>
      <c r="DL9" s="6">
        <v>6.6000000000000003E-2</v>
      </c>
      <c r="DM9" s="6">
        <v>6.6000000000000003E-2</v>
      </c>
      <c r="DN9" s="6">
        <v>6.6000000000000003E-2</v>
      </c>
      <c r="DO9" s="6">
        <v>6.6000000000000003E-2</v>
      </c>
      <c r="DP9" s="6">
        <v>6.6000000000000003E-2</v>
      </c>
      <c r="DQ9" s="6">
        <v>6.6000000000000003E-2</v>
      </c>
      <c r="DR9" s="6">
        <v>6.6000000000000003E-2</v>
      </c>
      <c r="DS9" s="6">
        <v>6.6000000000000003E-2</v>
      </c>
      <c r="DT9" s="6">
        <v>6.6000000000000003E-2</v>
      </c>
      <c r="DU9" s="6">
        <v>6.6000000000000003E-2</v>
      </c>
      <c r="DV9" s="6">
        <v>6.6000000000000003E-2</v>
      </c>
      <c r="DW9" s="6">
        <v>6.6000000000000003E-2</v>
      </c>
      <c r="DX9" s="6">
        <v>6.6000000000000003E-2</v>
      </c>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row>
    <row r="10" spans="1:164" ht="15" customHeight="1" x14ac:dyDescent="0.35">
      <c r="A10" s="9" t="s">
        <v>26</v>
      </c>
      <c r="B10" s="3">
        <v>0</v>
      </c>
      <c r="C10" s="4">
        <v>0</v>
      </c>
      <c r="D10" s="5">
        <v>0</v>
      </c>
      <c r="E10" s="5">
        <v>0</v>
      </c>
      <c r="F10" s="5">
        <v>0</v>
      </c>
      <c r="G10" s="5">
        <v>0</v>
      </c>
      <c r="H10" s="5">
        <v>0</v>
      </c>
      <c r="I10" s="5">
        <v>0</v>
      </c>
      <c r="J10" s="5">
        <v>0</v>
      </c>
      <c r="K10" s="5">
        <v>0</v>
      </c>
      <c r="L10" s="5">
        <v>0</v>
      </c>
      <c r="M10" s="5">
        <v>0</v>
      </c>
      <c r="N10" s="5">
        <v>0</v>
      </c>
      <c r="O10" s="5">
        <v>0</v>
      </c>
      <c r="P10" s="5">
        <v>0</v>
      </c>
      <c r="Q10" s="5">
        <v>0</v>
      </c>
      <c r="R10" s="5">
        <v>0</v>
      </c>
      <c r="S10" s="5">
        <v>0</v>
      </c>
      <c r="T10" s="5">
        <v>0</v>
      </c>
      <c r="U10" s="5">
        <v>0</v>
      </c>
      <c r="V10" s="5">
        <v>0</v>
      </c>
      <c r="W10" s="5">
        <v>0</v>
      </c>
      <c r="X10" s="5">
        <v>0</v>
      </c>
      <c r="Y10" s="5">
        <v>0</v>
      </c>
      <c r="Z10" s="5">
        <v>0</v>
      </c>
      <c r="AA10" s="5">
        <v>0</v>
      </c>
      <c r="AB10" s="5">
        <v>0</v>
      </c>
      <c r="AC10" s="5">
        <v>0</v>
      </c>
      <c r="AD10" s="5">
        <v>0</v>
      </c>
      <c r="AE10" s="5">
        <v>0</v>
      </c>
      <c r="AF10" s="5">
        <v>0</v>
      </c>
      <c r="AG10" s="5">
        <v>0</v>
      </c>
      <c r="AH10" s="5">
        <v>0</v>
      </c>
      <c r="AI10" s="5">
        <v>0</v>
      </c>
      <c r="AJ10" s="5">
        <v>0</v>
      </c>
      <c r="AK10" s="5">
        <v>0</v>
      </c>
      <c r="AL10" s="5">
        <v>0</v>
      </c>
      <c r="AM10" s="5">
        <v>0</v>
      </c>
      <c r="AN10" s="5">
        <v>0</v>
      </c>
      <c r="AO10" s="5">
        <v>0.03</v>
      </c>
      <c r="AP10" s="5">
        <v>0.03</v>
      </c>
      <c r="AQ10" s="5">
        <v>0.03</v>
      </c>
      <c r="AR10" s="5">
        <v>0.03</v>
      </c>
      <c r="AS10" s="5">
        <v>0.03</v>
      </c>
      <c r="AT10" s="5">
        <v>0.03</v>
      </c>
      <c r="AU10" s="5">
        <v>0.03</v>
      </c>
      <c r="AV10" s="5">
        <v>0.03</v>
      </c>
      <c r="AW10" s="10">
        <v>0.03</v>
      </c>
      <c r="AX10" s="10">
        <v>0.03</v>
      </c>
      <c r="AY10" s="10">
        <v>0.03</v>
      </c>
      <c r="AZ10" s="10">
        <v>0.03</v>
      </c>
      <c r="BA10" s="10">
        <v>0.03</v>
      </c>
      <c r="BB10" s="10">
        <v>0.03</v>
      </c>
      <c r="BC10" s="10">
        <v>0.03</v>
      </c>
      <c r="BD10" s="10">
        <v>0.04</v>
      </c>
      <c r="BE10" s="10">
        <v>0.04</v>
      </c>
      <c r="BF10" s="10">
        <v>0.05</v>
      </c>
      <c r="BG10" s="10">
        <v>0.05</v>
      </c>
      <c r="BH10" s="10">
        <v>0.05</v>
      </c>
      <c r="BI10" s="10">
        <v>0.05</v>
      </c>
      <c r="BJ10" s="10">
        <v>0.05</v>
      </c>
      <c r="BK10" s="10">
        <v>0.05</v>
      </c>
      <c r="BL10" s="10">
        <v>0.05</v>
      </c>
      <c r="BM10" s="10">
        <v>0.05</v>
      </c>
      <c r="BN10" s="10">
        <v>0.05</v>
      </c>
      <c r="BO10" s="10">
        <v>0.05</v>
      </c>
      <c r="BP10" s="10">
        <v>0.05</v>
      </c>
      <c r="BQ10" s="10">
        <v>0.05</v>
      </c>
      <c r="BR10" s="5">
        <v>0.06</v>
      </c>
      <c r="BS10" s="5">
        <v>0.06</v>
      </c>
      <c r="BT10" s="5">
        <v>0.1</v>
      </c>
      <c r="BU10" s="5">
        <v>0.1</v>
      </c>
      <c r="BV10" s="5">
        <v>0.1</v>
      </c>
      <c r="BW10" s="5">
        <v>0.1</v>
      </c>
      <c r="BX10" s="5">
        <v>0.1</v>
      </c>
      <c r="BY10" s="5">
        <v>0.1</v>
      </c>
      <c r="BZ10" s="5">
        <v>0.11</v>
      </c>
      <c r="CA10" s="5">
        <v>0.11</v>
      </c>
      <c r="CB10" s="5">
        <v>0.11</v>
      </c>
      <c r="CC10" s="5">
        <v>0.11</v>
      </c>
      <c r="CD10" s="5">
        <v>0.11</v>
      </c>
      <c r="CE10" s="5">
        <v>0.11</v>
      </c>
      <c r="CF10" s="5">
        <v>0.11</v>
      </c>
      <c r="CG10" s="5">
        <v>0.11</v>
      </c>
      <c r="CH10" s="5">
        <v>0.11</v>
      </c>
      <c r="CI10" s="5">
        <v>0.11</v>
      </c>
      <c r="CJ10" s="5">
        <v>0.11</v>
      </c>
      <c r="CK10" s="5">
        <v>0.1</v>
      </c>
      <c r="CL10" s="5">
        <v>9.5000000000000001E-2</v>
      </c>
      <c r="CM10" s="5">
        <v>9.5000000000000001E-2</v>
      </c>
      <c r="CN10" s="5">
        <v>9.5000000000000001E-2</v>
      </c>
      <c r="CO10" s="5">
        <v>9.5000000000000001E-2</v>
      </c>
      <c r="CP10" s="5">
        <v>9.5000000000000001E-2</v>
      </c>
      <c r="CQ10" s="5">
        <v>9.5000000000000001E-2</v>
      </c>
      <c r="CR10" s="5">
        <v>9.5000000000000001E-2</v>
      </c>
      <c r="CS10" s="5">
        <v>9.5000000000000001E-2</v>
      </c>
      <c r="CT10" s="5">
        <v>9.5000000000000001E-2</v>
      </c>
      <c r="CU10" s="5">
        <v>9.5000000000000001E-2</v>
      </c>
      <c r="CV10" s="5">
        <v>9.5000000000000001E-2</v>
      </c>
      <c r="CW10" s="5">
        <v>9.5000000000000001E-2</v>
      </c>
      <c r="CX10" s="6">
        <v>9.5000000000000001E-2</v>
      </c>
      <c r="CY10" s="6">
        <v>0.09</v>
      </c>
      <c r="CZ10" s="6">
        <v>9.3000000000000013E-2</v>
      </c>
      <c r="DA10" s="6">
        <v>9.2999999999999999E-2</v>
      </c>
      <c r="DB10" s="6">
        <v>0.09</v>
      </c>
      <c r="DC10" s="6">
        <v>8.6999999999999994E-2</v>
      </c>
      <c r="DD10" s="6">
        <v>8.5000000000000006E-2</v>
      </c>
      <c r="DE10" s="6">
        <v>8.5000000000000006E-2</v>
      </c>
      <c r="DF10" s="6">
        <v>8.5000000000000006E-2</v>
      </c>
      <c r="DG10" s="6">
        <v>8.5000000000000006E-2</v>
      </c>
      <c r="DH10" s="6">
        <v>8.5000000000000006E-2</v>
      </c>
      <c r="DI10" s="6">
        <v>8.5000000000000006E-2</v>
      </c>
      <c r="DJ10" s="6">
        <v>8.9499999999999996E-2</v>
      </c>
      <c r="DK10" s="6">
        <v>8.9499999999999996E-2</v>
      </c>
      <c r="DL10" s="6">
        <v>8.9499999999999996E-2</v>
      </c>
      <c r="DM10" s="6">
        <v>8.9499999999999996E-2</v>
      </c>
      <c r="DN10" s="6">
        <v>8.9499999999999996E-2</v>
      </c>
      <c r="DO10" s="6">
        <v>8.9499999999999996E-2</v>
      </c>
      <c r="DP10" s="6">
        <v>8.9499999999999996E-2</v>
      </c>
      <c r="DQ10" s="6">
        <v>8.9499999999999996E-2</v>
      </c>
      <c r="DR10" s="6">
        <v>8.9499999999999996E-2</v>
      </c>
      <c r="DS10" s="6">
        <v>8.9499999999999996E-2</v>
      </c>
      <c r="DT10" s="6">
        <v>0.1075</v>
      </c>
      <c r="DU10" s="6">
        <v>0.1075</v>
      </c>
      <c r="DV10" s="6">
        <v>0.1075</v>
      </c>
      <c r="DW10" s="6">
        <v>0.1075</v>
      </c>
      <c r="DX10" s="6">
        <v>0.1075</v>
      </c>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row>
    <row r="11" spans="1:164" ht="15" customHeight="1" x14ac:dyDescent="0.35">
      <c r="A11" s="9" t="s">
        <v>27</v>
      </c>
      <c r="B11" s="3">
        <v>0</v>
      </c>
      <c r="C11" s="4">
        <v>0</v>
      </c>
      <c r="D11" s="5">
        <v>0</v>
      </c>
      <c r="E11" s="5">
        <v>0</v>
      </c>
      <c r="F11" s="5">
        <v>0</v>
      </c>
      <c r="G11" s="5">
        <v>0</v>
      </c>
      <c r="H11" s="5">
        <v>0</v>
      </c>
      <c r="I11" s="5">
        <v>0</v>
      </c>
      <c r="J11" s="5">
        <v>0</v>
      </c>
      <c r="K11" s="5">
        <v>0</v>
      </c>
      <c r="L11" s="5">
        <v>0</v>
      </c>
      <c r="M11" s="5">
        <v>0</v>
      </c>
      <c r="N11" s="5">
        <v>0</v>
      </c>
      <c r="O11" s="5">
        <v>0</v>
      </c>
      <c r="P11" s="5">
        <v>0</v>
      </c>
      <c r="Q11" s="5">
        <v>0</v>
      </c>
      <c r="R11" s="5">
        <v>0</v>
      </c>
      <c r="S11" s="5">
        <v>0</v>
      </c>
      <c r="T11" s="5">
        <v>0</v>
      </c>
      <c r="U11" s="5">
        <v>0</v>
      </c>
      <c r="V11" s="5">
        <v>0</v>
      </c>
      <c r="W11" s="5">
        <v>0</v>
      </c>
      <c r="X11" s="5">
        <v>0</v>
      </c>
      <c r="Y11" s="5">
        <v>0</v>
      </c>
      <c r="Z11" s="5">
        <v>0</v>
      </c>
      <c r="AA11" s="5">
        <v>0</v>
      </c>
      <c r="AB11" s="5">
        <v>0</v>
      </c>
      <c r="AC11" s="5">
        <v>0</v>
      </c>
      <c r="AD11" s="5">
        <v>0</v>
      </c>
      <c r="AE11" s="5">
        <v>0</v>
      </c>
      <c r="AF11" s="5">
        <v>0</v>
      </c>
      <c r="AG11" s="5">
        <v>0</v>
      </c>
      <c r="AH11" s="5">
        <v>0</v>
      </c>
      <c r="AI11" s="5">
        <v>0</v>
      </c>
      <c r="AJ11" s="5">
        <v>0</v>
      </c>
      <c r="AK11" s="5">
        <v>0</v>
      </c>
      <c r="AL11" s="5">
        <v>0</v>
      </c>
      <c r="AM11" s="5">
        <v>0</v>
      </c>
      <c r="AN11" s="5">
        <v>0</v>
      </c>
      <c r="AO11" s="5">
        <v>0</v>
      </c>
      <c r="AP11" s="5">
        <v>0</v>
      </c>
      <c r="AQ11" s="5">
        <v>0</v>
      </c>
      <c r="AR11" s="5">
        <v>0</v>
      </c>
      <c r="AS11" s="5">
        <v>0</v>
      </c>
      <c r="AT11" s="5">
        <v>0</v>
      </c>
      <c r="AU11" s="5">
        <v>0</v>
      </c>
      <c r="AV11" s="5">
        <v>0</v>
      </c>
      <c r="AW11" s="5">
        <v>0</v>
      </c>
      <c r="AX11" s="5">
        <v>0</v>
      </c>
      <c r="AY11" s="5">
        <v>0</v>
      </c>
      <c r="AZ11" s="5">
        <v>0</v>
      </c>
      <c r="BA11" s="5">
        <v>0</v>
      </c>
      <c r="BB11" s="5">
        <v>0</v>
      </c>
      <c r="BC11" s="5">
        <v>0</v>
      </c>
      <c r="BD11" s="5">
        <v>0</v>
      </c>
      <c r="BE11" s="5">
        <v>0</v>
      </c>
      <c r="BF11" s="5">
        <v>0</v>
      </c>
      <c r="BG11" s="5">
        <v>0</v>
      </c>
      <c r="BH11" s="5">
        <v>0</v>
      </c>
      <c r="BI11" s="5">
        <v>0</v>
      </c>
      <c r="BJ11" s="5">
        <v>0</v>
      </c>
      <c r="BK11" s="5">
        <v>0</v>
      </c>
      <c r="BL11" s="5">
        <v>0</v>
      </c>
      <c r="BM11" s="5">
        <v>0</v>
      </c>
      <c r="BN11" s="5">
        <v>0</v>
      </c>
      <c r="BO11" s="5">
        <v>0</v>
      </c>
      <c r="BP11" s="5">
        <v>0</v>
      </c>
      <c r="BQ11" s="5">
        <v>0</v>
      </c>
      <c r="BR11" s="5">
        <v>0</v>
      </c>
      <c r="BS11" s="5">
        <v>0</v>
      </c>
      <c r="BT11" s="5">
        <v>0</v>
      </c>
      <c r="BU11" s="5">
        <v>0</v>
      </c>
      <c r="BV11" s="5">
        <v>0</v>
      </c>
      <c r="BW11" s="5">
        <v>0</v>
      </c>
      <c r="BX11" s="5">
        <v>0</v>
      </c>
      <c r="BY11" s="5">
        <v>0</v>
      </c>
      <c r="BZ11" s="5">
        <v>0</v>
      </c>
      <c r="CA11" s="5">
        <v>0</v>
      </c>
      <c r="CB11" s="5">
        <v>0</v>
      </c>
      <c r="CC11" s="5">
        <v>0</v>
      </c>
      <c r="CD11" s="5">
        <v>0</v>
      </c>
      <c r="CE11" s="5">
        <v>0</v>
      </c>
      <c r="CF11" s="5">
        <v>0</v>
      </c>
      <c r="CG11" s="5">
        <v>0</v>
      </c>
      <c r="CH11" s="5">
        <v>0</v>
      </c>
      <c r="CI11" s="5">
        <v>0</v>
      </c>
      <c r="CJ11" s="5">
        <v>0</v>
      </c>
      <c r="CK11" s="5">
        <v>0</v>
      </c>
      <c r="CL11" s="5">
        <v>0</v>
      </c>
      <c r="CM11" s="5">
        <v>0</v>
      </c>
      <c r="CN11" s="5">
        <v>0</v>
      </c>
      <c r="CO11" s="5">
        <v>0</v>
      </c>
      <c r="CP11" s="5">
        <v>0</v>
      </c>
      <c r="CQ11" s="5">
        <v>0</v>
      </c>
      <c r="CR11" s="5">
        <v>0</v>
      </c>
      <c r="CS11" s="5">
        <v>0</v>
      </c>
      <c r="CT11" s="5">
        <v>0</v>
      </c>
      <c r="CU11" s="5">
        <v>0</v>
      </c>
      <c r="CV11" s="5">
        <v>0</v>
      </c>
      <c r="CW11" s="5">
        <v>0</v>
      </c>
      <c r="CX11" s="6">
        <v>0</v>
      </c>
      <c r="CY11" s="6">
        <v>0</v>
      </c>
      <c r="CZ11" s="6">
        <v>0</v>
      </c>
      <c r="DA11" s="6">
        <v>0</v>
      </c>
      <c r="DB11" s="6">
        <v>0</v>
      </c>
      <c r="DC11" s="6">
        <v>0</v>
      </c>
      <c r="DD11" s="6">
        <v>0</v>
      </c>
      <c r="DE11" s="6">
        <v>0</v>
      </c>
      <c r="DF11" s="6">
        <v>0</v>
      </c>
      <c r="DG11" s="6">
        <v>0</v>
      </c>
      <c r="DH11" s="6">
        <v>0</v>
      </c>
      <c r="DI11" s="6">
        <v>0</v>
      </c>
      <c r="DJ11" s="6">
        <v>0</v>
      </c>
      <c r="DK11" s="6">
        <v>0</v>
      </c>
      <c r="DL11" s="6">
        <v>0</v>
      </c>
      <c r="DM11" s="6">
        <v>0</v>
      </c>
      <c r="DN11" s="6">
        <v>0</v>
      </c>
      <c r="DO11" s="6">
        <v>0</v>
      </c>
      <c r="DP11" s="6">
        <v>0</v>
      </c>
      <c r="DQ11" s="6">
        <v>0</v>
      </c>
      <c r="DR11" s="6">
        <v>0</v>
      </c>
      <c r="DS11" s="6">
        <v>0</v>
      </c>
      <c r="DT11" s="6">
        <v>0</v>
      </c>
      <c r="DU11" s="6">
        <v>0</v>
      </c>
      <c r="DV11" s="6">
        <v>0</v>
      </c>
      <c r="DW11" s="6">
        <v>0</v>
      </c>
      <c r="DX11" s="6">
        <v>0</v>
      </c>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row>
    <row r="12" spans="1:164" ht="15" customHeight="1" x14ac:dyDescent="0.35">
      <c r="A12" s="11" t="s">
        <v>28</v>
      </c>
      <c r="B12" s="3">
        <v>0</v>
      </c>
      <c r="C12" s="4">
        <v>0</v>
      </c>
      <c r="D12" s="5">
        <v>0</v>
      </c>
      <c r="E12" s="5">
        <v>0</v>
      </c>
      <c r="F12" s="5">
        <v>0</v>
      </c>
      <c r="G12" s="5">
        <v>0</v>
      </c>
      <c r="H12" s="5">
        <v>0</v>
      </c>
      <c r="I12" s="5">
        <v>0</v>
      </c>
      <c r="J12" s="5">
        <v>0</v>
      </c>
      <c r="K12" s="5">
        <v>0</v>
      </c>
      <c r="L12" s="5">
        <v>0</v>
      </c>
      <c r="M12" s="5">
        <v>0</v>
      </c>
      <c r="N12" s="5">
        <v>0</v>
      </c>
      <c r="O12" s="5">
        <v>0</v>
      </c>
      <c r="P12" s="5">
        <v>0</v>
      </c>
      <c r="Q12" s="5">
        <v>0</v>
      </c>
      <c r="R12" s="5">
        <v>0</v>
      </c>
      <c r="S12" s="5">
        <v>0</v>
      </c>
      <c r="T12" s="5">
        <v>0</v>
      </c>
      <c r="U12" s="5">
        <v>0</v>
      </c>
      <c r="V12" s="5">
        <v>0</v>
      </c>
      <c r="W12" s="5">
        <v>0</v>
      </c>
      <c r="X12" s="5">
        <v>0</v>
      </c>
      <c r="Y12" s="5">
        <v>0</v>
      </c>
      <c r="Z12" s="5">
        <v>0</v>
      </c>
      <c r="AA12" s="5">
        <v>0</v>
      </c>
      <c r="AB12" s="5">
        <v>0</v>
      </c>
      <c r="AC12" s="5">
        <v>0</v>
      </c>
      <c r="AD12" s="5">
        <v>0</v>
      </c>
      <c r="AE12" s="10">
        <f>(1/3)*AE54</f>
        <v>8.3333333333333329E-2</v>
      </c>
      <c r="AF12" s="10">
        <f>(1/3)*AF54</f>
        <v>8.3333333333333329E-2</v>
      </c>
      <c r="AG12" s="10">
        <v>0.05</v>
      </c>
      <c r="AH12" s="10">
        <v>0.05</v>
      </c>
      <c r="AI12" s="10">
        <v>0.05</v>
      </c>
      <c r="AJ12" s="10">
        <v>0.05</v>
      </c>
      <c r="AK12" s="10">
        <v>0.05</v>
      </c>
      <c r="AL12" s="10">
        <v>0.05</v>
      </c>
      <c r="AM12" s="10">
        <v>7.0000000000000007E-2</v>
      </c>
      <c r="AN12" s="10">
        <v>7.0000000000000007E-2</v>
      </c>
      <c r="AO12" s="10">
        <v>7.0000000000000007E-2</v>
      </c>
      <c r="AP12" s="10">
        <v>7.0000000000000007E-2</v>
      </c>
      <c r="AQ12" s="10">
        <v>7.0000000000000007E-2</v>
      </c>
      <c r="AR12" s="10">
        <v>7.0000000000000007E-2</v>
      </c>
      <c r="AS12" s="10">
        <v>7.0000000000000007E-2</v>
      </c>
      <c r="AT12" s="10">
        <v>7.0000000000000007E-2</v>
      </c>
      <c r="AU12" s="10">
        <v>7.0000000000000007E-2</v>
      </c>
      <c r="AV12" s="10">
        <v>7.0000000000000007E-2</v>
      </c>
      <c r="AW12" s="10">
        <v>7.0000000000000007E-2</v>
      </c>
      <c r="AX12" s="10">
        <v>7.0000000000000007E-2</v>
      </c>
      <c r="AY12" s="10">
        <v>7.0000000000000007E-2</v>
      </c>
      <c r="AZ12" s="10">
        <v>7.0000000000000007E-2</v>
      </c>
      <c r="BA12" s="10">
        <v>7.0000000000000007E-2</v>
      </c>
      <c r="BB12" s="10">
        <v>7.0000000000000007E-2</v>
      </c>
      <c r="BC12" s="10">
        <v>7.0000000000000007E-2</v>
      </c>
      <c r="BD12" s="10">
        <v>7.0000000000000007E-2</v>
      </c>
      <c r="BE12" s="10">
        <v>0.06</v>
      </c>
      <c r="BF12" s="10">
        <v>0.06</v>
      </c>
      <c r="BG12" s="10">
        <v>0.06</v>
      </c>
      <c r="BH12" s="10">
        <v>0.06</v>
      </c>
      <c r="BI12" s="10">
        <v>0.06</v>
      </c>
      <c r="BJ12" s="10">
        <v>0.06</v>
      </c>
      <c r="BK12" s="10">
        <v>0.06</v>
      </c>
      <c r="BL12" s="10">
        <v>0.06</v>
      </c>
      <c r="BM12" s="10">
        <v>0.06</v>
      </c>
      <c r="BN12" s="10">
        <v>0.06</v>
      </c>
      <c r="BO12" s="10">
        <v>0.06</v>
      </c>
      <c r="BP12" s="10">
        <v>0.06</v>
      </c>
      <c r="BQ12" s="10">
        <v>0.06</v>
      </c>
      <c r="BR12" s="5">
        <v>0.06</v>
      </c>
      <c r="BS12" s="5">
        <v>0.06</v>
      </c>
      <c r="BT12" s="5">
        <v>0.06</v>
      </c>
      <c r="BU12" s="5">
        <v>0.06</v>
      </c>
      <c r="BV12" s="5">
        <v>0.06</v>
      </c>
      <c r="BW12" s="5">
        <v>0.06</v>
      </c>
      <c r="BX12" s="5">
        <v>0.06</v>
      </c>
      <c r="BY12" s="5">
        <v>0.06</v>
      </c>
      <c r="BZ12" s="5">
        <v>0.06</v>
      </c>
      <c r="CA12" s="5">
        <v>0.06</v>
      </c>
      <c r="CB12" s="5">
        <v>0.06</v>
      </c>
      <c r="CC12" s="5">
        <v>0.06</v>
      </c>
      <c r="CD12" s="5">
        <v>0.06</v>
      </c>
      <c r="CE12" s="5">
        <v>0.06</v>
      </c>
      <c r="CF12" s="5">
        <v>0.06</v>
      </c>
      <c r="CG12" s="5">
        <v>0.06</v>
      </c>
      <c r="CH12" s="5">
        <v>0.06</v>
      </c>
      <c r="CI12" s="5">
        <v>0.06</v>
      </c>
      <c r="CJ12" s="5">
        <v>0.06</v>
      </c>
      <c r="CK12" s="5">
        <v>0.06</v>
      </c>
      <c r="CL12" s="5">
        <v>0.06</v>
      </c>
      <c r="CM12" s="5">
        <v>0.06</v>
      </c>
      <c r="CN12" s="5">
        <v>0.06</v>
      </c>
      <c r="CO12" s="5">
        <v>0.06</v>
      </c>
      <c r="CP12" s="5">
        <v>0.06</v>
      </c>
      <c r="CQ12" s="5">
        <v>0.06</v>
      </c>
      <c r="CR12" s="5">
        <v>0.06</v>
      </c>
      <c r="CS12" s="5">
        <v>0.06</v>
      </c>
      <c r="CT12" s="5">
        <v>0.06</v>
      </c>
      <c r="CU12" s="5">
        <v>0.06</v>
      </c>
      <c r="CV12" s="5">
        <v>0.06</v>
      </c>
      <c r="CW12" s="5">
        <v>0.06</v>
      </c>
      <c r="CX12" s="6">
        <v>0.06</v>
      </c>
      <c r="CY12" s="6">
        <v>0.06</v>
      </c>
      <c r="CZ12" s="6">
        <v>0.06</v>
      </c>
      <c r="DA12" s="6">
        <v>0.06</v>
      </c>
      <c r="DB12" s="6">
        <v>0.06</v>
      </c>
      <c r="DC12" s="6">
        <v>0.06</v>
      </c>
      <c r="DD12" s="6">
        <v>0.06</v>
      </c>
      <c r="DE12" s="6">
        <v>0.06</v>
      </c>
      <c r="DF12" s="6">
        <v>0.06</v>
      </c>
      <c r="DG12" s="6">
        <v>0.06</v>
      </c>
      <c r="DH12" s="6">
        <v>0.06</v>
      </c>
      <c r="DI12" s="6">
        <v>0.06</v>
      </c>
      <c r="DJ12" s="6">
        <v>0.06</v>
      </c>
      <c r="DK12" s="6">
        <v>0.06</v>
      </c>
      <c r="DL12" s="6">
        <v>0.06</v>
      </c>
      <c r="DM12" s="6">
        <v>0.06</v>
      </c>
      <c r="DN12" s="6">
        <v>0.06</v>
      </c>
      <c r="DO12" s="6">
        <v>0.06</v>
      </c>
      <c r="DP12" s="6">
        <v>0.06</v>
      </c>
      <c r="DQ12" s="6">
        <v>5.7500000000000002E-2</v>
      </c>
      <c r="DR12" s="6">
        <v>5.7500000000000002E-2</v>
      </c>
      <c r="DS12" s="6">
        <v>5.7500000000000002E-2</v>
      </c>
      <c r="DT12" s="6">
        <v>5.7500000000000002E-2</v>
      </c>
      <c r="DU12" s="6">
        <v>5.7500000000000002E-2</v>
      </c>
      <c r="DV12" s="6">
        <v>5.3900000000000003E-2</v>
      </c>
      <c r="DW12" s="6">
        <v>5.1900000000000002E-2</v>
      </c>
      <c r="DX12" s="6">
        <v>5.0900000000000001E-2</v>
      </c>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row>
    <row r="13" spans="1:164" ht="15" customHeight="1" x14ac:dyDescent="0.35">
      <c r="A13" s="9" t="s">
        <v>29</v>
      </c>
      <c r="B13" s="3">
        <v>0</v>
      </c>
      <c r="C13" s="5">
        <v>0.02</v>
      </c>
      <c r="D13" s="5">
        <v>0.02</v>
      </c>
      <c r="E13" s="5">
        <v>0.02</v>
      </c>
      <c r="F13" s="5">
        <v>0.02</v>
      </c>
      <c r="G13" s="5">
        <v>0.02</v>
      </c>
      <c r="H13" s="5">
        <v>0.02</v>
      </c>
      <c r="I13" s="5">
        <v>0.02</v>
      </c>
      <c r="J13" s="5">
        <v>0.02</v>
      </c>
      <c r="K13" s="5">
        <f>2%+2%</f>
        <v>0.04</v>
      </c>
      <c r="L13" s="5">
        <f>2%+2%</f>
        <v>0.04</v>
      </c>
      <c r="M13" s="5">
        <f>2%+2%</f>
        <v>0.04</v>
      </c>
      <c r="N13" s="5">
        <f>2%+2%</f>
        <v>0.04</v>
      </c>
      <c r="O13" s="5">
        <f t="shared" ref="O13:T13" si="2">2%+1%</f>
        <v>0.03</v>
      </c>
      <c r="P13" s="5">
        <f t="shared" si="2"/>
        <v>0.03</v>
      </c>
      <c r="Q13" s="5">
        <f t="shared" si="2"/>
        <v>0.03</v>
      </c>
      <c r="R13" s="5">
        <f t="shared" si="2"/>
        <v>0.03</v>
      </c>
      <c r="S13" s="5">
        <f t="shared" si="2"/>
        <v>0.03</v>
      </c>
      <c r="T13" s="5">
        <f t="shared" si="2"/>
        <v>0.03</v>
      </c>
      <c r="U13" s="5">
        <f>2%+2%</f>
        <v>0.04</v>
      </c>
      <c r="V13" s="5">
        <f>2%+2%</f>
        <v>0.04</v>
      </c>
      <c r="W13" s="5">
        <v>0.05</v>
      </c>
      <c r="X13" s="5">
        <v>0.05</v>
      </c>
      <c r="Y13" s="5">
        <v>0.05</v>
      </c>
      <c r="Z13" s="5">
        <v>0.05</v>
      </c>
      <c r="AA13" s="5">
        <v>0.05</v>
      </c>
      <c r="AB13" s="5">
        <v>0.05</v>
      </c>
      <c r="AC13" s="5">
        <v>0.05</v>
      </c>
      <c r="AD13" s="5">
        <v>0.05</v>
      </c>
      <c r="AE13" s="5">
        <v>0.05</v>
      </c>
      <c r="AF13" s="5">
        <v>0.05</v>
      </c>
      <c r="AG13" s="5">
        <v>0.05</v>
      </c>
      <c r="AH13" s="5">
        <v>0.05</v>
      </c>
      <c r="AI13" s="5">
        <v>0.05</v>
      </c>
      <c r="AJ13" s="5">
        <v>0.05</v>
      </c>
      <c r="AK13" s="5">
        <v>0.05</v>
      </c>
      <c r="AL13" s="5">
        <v>0.05</v>
      </c>
      <c r="AM13" s="5">
        <v>0.05</v>
      </c>
      <c r="AN13" s="5">
        <v>0.05</v>
      </c>
      <c r="AO13" s="5">
        <v>0.05</v>
      </c>
      <c r="AP13" s="5">
        <v>0.05</v>
      </c>
      <c r="AQ13" s="5">
        <v>0.05</v>
      </c>
      <c r="AR13" s="5">
        <v>0.05</v>
      </c>
      <c r="AS13" s="5">
        <v>0.05</v>
      </c>
      <c r="AT13" s="5">
        <v>0.05</v>
      </c>
      <c r="AU13" s="5">
        <v>0.05</v>
      </c>
      <c r="AV13" s="5">
        <v>0.05</v>
      </c>
      <c r="AW13" s="5">
        <v>0.06</v>
      </c>
      <c r="AX13" s="5">
        <v>0.06</v>
      </c>
      <c r="AY13" s="5">
        <v>0.06</v>
      </c>
      <c r="AZ13" s="5">
        <v>0.06</v>
      </c>
      <c r="BA13" s="5">
        <v>0.06</v>
      </c>
      <c r="BB13" s="5">
        <v>0.06</v>
      </c>
      <c r="BC13" s="5">
        <v>0.06</v>
      </c>
      <c r="BD13" s="5">
        <v>0.06</v>
      </c>
      <c r="BE13" s="5">
        <v>0.06</v>
      </c>
      <c r="BF13" s="5">
        <v>0.06</v>
      </c>
      <c r="BG13" s="5">
        <v>0.09</v>
      </c>
      <c r="BH13" s="5">
        <v>0.09</v>
      </c>
      <c r="BI13" s="5">
        <v>0.09</v>
      </c>
      <c r="BJ13" s="5">
        <v>0.09</v>
      </c>
      <c r="BK13" s="5">
        <v>0.09</v>
      </c>
      <c r="BL13" s="5">
        <v>0.09</v>
      </c>
      <c r="BM13" s="5">
        <v>0.09</v>
      </c>
      <c r="BN13" s="5">
        <v>0.09</v>
      </c>
      <c r="BO13" s="5">
        <v>0.11</v>
      </c>
      <c r="BP13" s="5">
        <v>0.11</v>
      </c>
      <c r="BQ13" s="5">
        <v>0.11</v>
      </c>
      <c r="BR13" s="5">
        <v>0.11</v>
      </c>
      <c r="BS13" s="5">
        <v>0.11</v>
      </c>
      <c r="BT13" s="5">
        <v>0.11</v>
      </c>
      <c r="BU13" s="5">
        <v>0.11</v>
      </c>
      <c r="BV13" s="5">
        <v>0.11</v>
      </c>
      <c r="BW13" s="5">
        <v>0.11</v>
      </c>
      <c r="BX13" s="5">
        <v>0.11</v>
      </c>
      <c r="BY13" s="5">
        <v>0.11</v>
      </c>
      <c r="BZ13" s="5">
        <v>0.11</v>
      </c>
      <c r="CA13" s="5">
        <v>0.11</v>
      </c>
      <c r="CB13" s="5">
        <v>0.11</v>
      </c>
      <c r="CC13" s="5">
        <v>0.11</v>
      </c>
      <c r="CD13" s="5">
        <v>0.11</v>
      </c>
      <c r="CE13" s="5">
        <v>0.11</v>
      </c>
      <c r="CF13" s="5">
        <v>0.11</v>
      </c>
      <c r="CG13" s="5">
        <v>0.11</v>
      </c>
      <c r="CH13" s="5">
        <v>0.11</v>
      </c>
      <c r="CI13" s="5">
        <v>0.11</v>
      </c>
      <c r="CJ13" s="5">
        <v>0.11</v>
      </c>
      <c r="CK13" s="5">
        <v>0.1</v>
      </c>
      <c r="CL13" s="5">
        <v>0.1</v>
      </c>
      <c r="CM13" s="5">
        <v>0.1</v>
      </c>
      <c r="CN13" s="5">
        <v>0.1</v>
      </c>
      <c r="CO13" s="5">
        <v>0.1</v>
      </c>
      <c r="CP13" s="5">
        <v>0.1</v>
      </c>
      <c r="CQ13" s="5">
        <v>0.1</v>
      </c>
      <c r="CR13" s="5">
        <v>0.1</v>
      </c>
      <c r="CS13" s="5">
        <v>0.1</v>
      </c>
      <c r="CT13" s="5">
        <v>0.1</v>
      </c>
      <c r="CU13" s="5">
        <v>0.1</v>
      </c>
      <c r="CV13" s="5">
        <v>0.1</v>
      </c>
      <c r="CW13" s="5">
        <v>8.7499999999999994E-2</v>
      </c>
      <c r="CX13" s="6">
        <v>8.7499999999999994E-2</v>
      </c>
      <c r="CY13" s="6">
        <v>8.5000000000000006E-2</v>
      </c>
      <c r="CZ13" s="6">
        <v>8.3000000000000004E-2</v>
      </c>
      <c r="DA13" s="6">
        <v>8.2500000000000004E-2</v>
      </c>
      <c r="DB13" s="6">
        <v>8.2500000000000004E-2</v>
      </c>
      <c r="DC13" s="6">
        <v>8.2500000000000004E-2</v>
      </c>
      <c r="DD13" s="6">
        <v>8.2500000000000004E-2</v>
      </c>
      <c r="DE13" s="6">
        <v>8.2500000000000004E-2</v>
      </c>
      <c r="DF13" s="6">
        <v>8.2500000000000004E-2</v>
      </c>
      <c r="DG13" s="6">
        <v>0.11</v>
      </c>
      <c r="DH13" s="6">
        <v>0.11</v>
      </c>
      <c r="DI13" s="6">
        <v>0.11</v>
      </c>
      <c r="DJ13" s="6">
        <v>0.11</v>
      </c>
      <c r="DK13" s="6">
        <v>0.11</v>
      </c>
      <c r="DL13" s="6">
        <v>0.11</v>
      </c>
      <c r="DM13" s="6">
        <v>0.11</v>
      </c>
      <c r="DN13" s="6">
        <v>8.2500000000000004E-2</v>
      </c>
      <c r="DO13" s="6">
        <v>8.2500000000000004E-2</v>
      </c>
      <c r="DP13" s="6">
        <v>0.11</v>
      </c>
      <c r="DQ13" s="6">
        <v>0.11</v>
      </c>
      <c r="DR13" s="6">
        <v>0.11</v>
      </c>
      <c r="DS13" s="6">
        <v>0.11</v>
      </c>
      <c r="DT13" s="6">
        <v>0.11</v>
      </c>
      <c r="DU13" s="6">
        <v>0.11</v>
      </c>
      <c r="DV13" s="6">
        <v>0.11</v>
      </c>
      <c r="DW13" s="6">
        <v>0.11</v>
      </c>
      <c r="DX13" s="6">
        <v>0.11</v>
      </c>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row>
    <row r="14" spans="1:164" ht="15" customHeight="1" x14ac:dyDescent="0.35">
      <c r="A14" s="9" t="s">
        <v>30</v>
      </c>
      <c r="B14" s="3">
        <v>0</v>
      </c>
      <c r="C14" s="4">
        <v>0</v>
      </c>
      <c r="D14" s="5">
        <v>0</v>
      </c>
      <c r="E14" s="5">
        <v>0</v>
      </c>
      <c r="F14" s="5">
        <v>0</v>
      </c>
      <c r="G14" s="5">
        <v>0</v>
      </c>
      <c r="H14" s="5">
        <v>0</v>
      </c>
      <c r="I14" s="5">
        <v>0</v>
      </c>
      <c r="J14" s="5">
        <v>0</v>
      </c>
      <c r="K14" s="5">
        <v>0</v>
      </c>
      <c r="L14" s="5">
        <v>0</v>
      </c>
      <c r="M14" s="5">
        <v>0</v>
      </c>
      <c r="N14" s="5">
        <v>0</v>
      </c>
      <c r="O14" s="5">
        <v>0</v>
      </c>
      <c r="P14" s="5">
        <v>0</v>
      </c>
      <c r="Q14" s="5">
        <v>0</v>
      </c>
      <c r="R14" s="5">
        <v>0</v>
      </c>
      <c r="S14" s="5">
        <v>0</v>
      </c>
      <c r="T14" s="5">
        <v>0</v>
      </c>
      <c r="U14" s="5">
        <v>0</v>
      </c>
      <c r="V14" s="5">
        <v>0</v>
      </c>
      <c r="W14" s="5">
        <v>0</v>
      </c>
      <c r="X14" s="5">
        <v>0</v>
      </c>
      <c r="Y14" s="5">
        <v>0</v>
      </c>
      <c r="Z14" s="5">
        <v>0</v>
      </c>
      <c r="AA14" s="5">
        <v>0</v>
      </c>
      <c r="AB14" s="5">
        <v>0</v>
      </c>
      <c r="AC14" s="5">
        <v>0</v>
      </c>
      <c r="AD14" s="5">
        <v>0</v>
      </c>
      <c r="AE14" s="5">
        <v>0</v>
      </c>
      <c r="AF14" s="5">
        <v>0</v>
      </c>
      <c r="AG14" s="5">
        <v>0.04</v>
      </c>
      <c r="AH14" s="5">
        <v>0.04</v>
      </c>
      <c r="AI14" s="5">
        <v>0.06</v>
      </c>
      <c r="AJ14" s="5">
        <v>0.06</v>
      </c>
      <c r="AK14" s="5">
        <v>0.08</v>
      </c>
      <c r="AL14" s="5">
        <v>0.08</v>
      </c>
      <c r="AM14" s="5">
        <v>0.08</v>
      </c>
      <c r="AN14" s="5">
        <v>0.08</v>
      </c>
      <c r="AO14" s="5">
        <v>0.08</v>
      </c>
      <c r="AP14" s="5">
        <v>0.08</v>
      </c>
      <c r="AQ14" s="5">
        <v>0.08</v>
      </c>
      <c r="AR14" s="5">
        <v>0.08</v>
      </c>
      <c r="AS14" s="5">
        <v>0.08</v>
      </c>
      <c r="AT14" s="5">
        <v>0.08</v>
      </c>
      <c r="AU14" s="5">
        <v>0.08</v>
      </c>
      <c r="AV14" s="5">
        <v>0.08</v>
      </c>
      <c r="AW14" s="5">
        <v>0.08</v>
      </c>
      <c r="AX14" s="5">
        <v>0.08</v>
      </c>
      <c r="AY14" s="10">
        <v>0.08</v>
      </c>
      <c r="AZ14" s="10">
        <v>0.08</v>
      </c>
      <c r="BA14" s="10">
        <v>0.08</v>
      </c>
      <c r="BB14" s="10">
        <v>0.08</v>
      </c>
      <c r="BC14" s="10">
        <v>0.08</v>
      </c>
      <c r="BD14" s="10">
        <v>0.08</v>
      </c>
      <c r="BE14" s="10">
        <v>8.5999999999999993E-2</v>
      </c>
      <c r="BF14" s="10">
        <v>8.5999999999999993E-2</v>
      </c>
      <c r="BG14" s="10">
        <v>8.7999999999999995E-2</v>
      </c>
      <c r="BH14" s="10">
        <v>8.7999999999999995E-2</v>
      </c>
      <c r="BI14" s="10">
        <v>9.5000000000000001E-2</v>
      </c>
      <c r="BJ14" s="10">
        <v>9.5000000000000001E-2</v>
      </c>
      <c r="BK14" s="10">
        <v>9.5000000000000001E-2</v>
      </c>
      <c r="BL14" s="10">
        <v>9.5000000000000001E-2</v>
      </c>
      <c r="BM14" s="10">
        <v>0.105</v>
      </c>
      <c r="BN14" s="10">
        <v>0.105</v>
      </c>
      <c r="BO14" s="10">
        <v>0.09</v>
      </c>
      <c r="BP14" s="10">
        <v>0.09</v>
      </c>
      <c r="BQ14" s="10">
        <v>0.09</v>
      </c>
      <c r="BR14" s="5">
        <v>0.09</v>
      </c>
      <c r="BS14" s="5">
        <v>0.09</v>
      </c>
      <c r="BT14" s="5">
        <v>0.09</v>
      </c>
      <c r="BU14" s="5">
        <v>0.09</v>
      </c>
      <c r="BV14" s="5">
        <v>7.4999999999999997E-2</v>
      </c>
      <c r="BW14" s="5">
        <v>7.4999999999999997E-2</v>
      </c>
      <c r="BX14" s="5">
        <v>7.4999999999999997E-2</v>
      </c>
      <c r="BY14" s="5">
        <v>7.4999999999999997E-2</v>
      </c>
      <c r="BZ14" s="5">
        <v>7.4999999999999997E-2</v>
      </c>
      <c r="CA14" s="5">
        <v>7.4999999999999997E-2</v>
      </c>
      <c r="CB14" s="5">
        <v>7.4999999999999997E-2</v>
      </c>
      <c r="CC14" s="5">
        <v>7.4999999999999997E-2</v>
      </c>
      <c r="CD14" s="5">
        <v>7.4999999999999997E-2</v>
      </c>
      <c r="CE14" s="5">
        <v>7.4999999999999997E-2</v>
      </c>
      <c r="CF14" s="5">
        <v>7.4999999999999997E-2</v>
      </c>
      <c r="CG14" s="5">
        <v>7.4999999999999997E-2</v>
      </c>
      <c r="CH14" s="5">
        <v>7.4999999999999997E-2</v>
      </c>
      <c r="CI14" s="5">
        <v>7.4999999999999997E-2</v>
      </c>
      <c r="CJ14" s="5">
        <v>7.4999999999999997E-2</v>
      </c>
      <c r="CK14" s="5">
        <v>8.2000000000000003E-2</v>
      </c>
      <c r="CL14" s="5">
        <v>8.2000000000000003E-2</v>
      </c>
      <c r="CM14" s="5">
        <v>8.2000000000000003E-2</v>
      </c>
      <c r="CN14" s="5">
        <v>8.2000000000000003E-2</v>
      </c>
      <c r="CO14" s="5">
        <v>8.2000000000000003E-2</v>
      </c>
      <c r="CP14" s="5">
        <v>8.2000000000000003E-2</v>
      </c>
      <c r="CQ14" s="5">
        <v>8.2000000000000003E-2</v>
      </c>
      <c r="CR14" s="5">
        <v>8.2000000000000003E-2</v>
      </c>
      <c r="CS14" s="5">
        <v>8.2000000000000003E-2</v>
      </c>
      <c r="CT14" s="5">
        <v>8.2000000000000003E-2</v>
      </c>
      <c r="CU14" s="5">
        <v>8.2000000000000003E-2</v>
      </c>
      <c r="CV14" s="5">
        <v>8.2000000000000003E-2</v>
      </c>
      <c r="CW14" s="5">
        <v>8.2000000000000003E-2</v>
      </c>
      <c r="CX14" s="6">
        <v>8.199999999999999E-2</v>
      </c>
      <c r="CY14" s="6">
        <v>8.199999999999999E-2</v>
      </c>
      <c r="CZ14" s="6">
        <v>7.8E-2</v>
      </c>
      <c r="DA14" s="6">
        <v>7.8E-2</v>
      </c>
      <c r="DB14" s="6">
        <v>7.8E-2</v>
      </c>
      <c r="DC14" s="6">
        <v>7.8E-2</v>
      </c>
      <c r="DD14" s="6">
        <v>7.8E-2</v>
      </c>
      <c r="DE14" s="6">
        <v>7.8E-2</v>
      </c>
      <c r="DF14" s="6">
        <v>7.8E-2</v>
      </c>
      <c r="DG14" s="6">
        <v>7.8E-2</v>
      </c>
      <c r="DH14" s="6">
        <v>7.8E-2</v>
      </c>
      <c r="DI14" s="6">
        <v>7.8E-2</v>
      </c>
      <c r="DJ14" s="6">
        <v>7.8E-2</v>
      </c>
      <c r="DK14" s="6">
        <v>7.400000000000001E-2</v>
      </c>
      <c r="DL14" s="6">
        <v>7.400000000000001E-2</v>
      </c>
      <c r="DM14" s="6">
        <v>7.400000000000001E-2</v>
      </c>
      <c r="DN14" s="6">
        <v>7.400000000000001E-2</v>
      </c>
      <c r="DO14" s="6">
        <v>7.400000000000001E-2</v>
      </c>
      <c r="DP14" s="6">
        <v>7.400000000000001E-2</v>
      </c>
      <c r="DQ14" s="6">
        <v>6.9249999999999992E-2</v>
      </c>
      <c r="DR14" s="6">
        <v>6.9249999999999992E-2</v>
      </c>
      <c r="DS14" s="6">
        <v>6.9249999999999992E-2</v>
      </c>
      <c r="DT14" s="6">
        <v>6.5000000000000002E-2</v>
      </c>
      <c r="DU14" s="6">
        <v>5.7999999999999996E-2</v>
      </c>
      <c r="DV14" s="6">
        <v>5.6950000000000001E-2</v>
      </c>
      <c r="DW14" s="6">
        <v>5.2999999999999999E-2</v>
      </c>
      <c r="DX14" s="6">
        <v>5.2999999999999999E-2</v>
      </c>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row>
    <row r="15" spans="1:164" ht="15" customHeight="1" x14ac:dyDescent="0.35">
      <c r="A15" s="9" t="s">
        <v>31</v>
      </c>
      <c r="B15" s="3">
        <v>0</v>
      </c>
      <c r="C15" s="4">
        <v>0</v>
      </c>
      <c r="D15" s="5">
        <v>0</v>
      </c>
      <c r="E15" s="5">
        <v>0</v>
      </c>
      <c r="F15" s="5">
        <v>0</v>
      </c>
      <c r="G15" s="5">
        <v>0</v>
      </c>
      <c r="H15" s="5">
        <v>0</v>
      </c>
      <c r="I15" s="5">
        <v>0</v>
      </c>
      <c r="J15" s="5">
        <v>0</v>
      </c>
      <c r="K15" s="5">
        <v>0</v>
      </c>
      <c r="L15" s="5">
        <v>0</v>
      </c>
      <c r="M15" s="5">
        <v>0</v>
      </c>
      <c r="N15" s="5">
        <v>0</v>
      </c>
      <c r="O15" s="5">
        <v>0</v>
      </c>
      <c r="P15" s="5">
        <v>0</v>
      </c>
      <c r="Q15" s="5">
        <v>0</v>
      </c>
      <c r="R15" s="5">
        <v>0</v>
      </c>
      <c r="S15" s="5">
        <v>0</v>
      </c>
      <c r="T15" s="5">
        <v>0</v>
      </c>
      <c r="U15" s="5">
        <v>0</v>
      </c>
      <c r="V15" s="5">
        <v>0</v>
      </c>
      <c r="W15" s="5">
        <v>0</v>
      </c>
      <c r="X15" s="5">
        <v>0</v>
      </c>
      <c r="Y15" s="5">
        <v>0</v>
      </c>
      <c r="Z15" s="5">
        <v>0</v>
      </c>
      <c r="AA15" s="5">
        <v>0</v>
      </c>
      <c r="AB15" s="5">
        <v>0</v>
      </c>
      <c r="AC15" s="5">
        <v>0</v>
      </c>
      <c r="AD15" s="5">
        <v>0</v>
      </c>
      <c r="AE15" s="5">
        <v>0</v>
      </c>
      <c r="AF15" s="5">
        <v>0</v>
      </c>
      <c r="AG15" s="5">
        <v>0</v>
      </c>
      <c r="AH15" s="5">
        <v>0</v>
      </c>
      <c r="AI15" s="5">
        <v>0</v>
      </c>
      <c r="AJ15" s="5">
        <v>0</v>
      </c>
      <c r="AK15" s="5">
        <v>0</v>
      </c>
      <c r="AL15" s="5">
        <v>0</v>
      </c>
      <c r="AM15" s="5">
        <v>0</v>
      </c>
      <c r="AN15" s="5">
        <v>0</v>
      </c>
      <c r="AO15" s="5">
        <v>0</v>
      </c>
      <c r="AP15" s="5">
        <v>0</v>
      </c>
      <c r="AQ15" s="5">
        <v>0</v>
      </c>
      <c r="AR15" s="5">
        <v>0</v>
      </c>
      <c r="AS15" s="5">
        <v>0</v>
      </c>
      <c r="AT15" s="5">
        <v>0</v>
      </c>
      <c r="AU15" s="5">
        <v>0</v>
      </c>
      <c r="AV15" s="5">
        <v>0</v>
      </c>
      <c r="AW15" s="5">
        <v>0</v>
      </c>
      <c r="AX15" s="5">
        <v>0</v>
      </c>
      <c r="AY15" s="5">
        <v>0</v>
      </c>
      <c r="AZ15" s="5">
        <v>0</v>
      </c>
      <c r="BA15" s="5">
        <v>0</v>
      </c>
      <c r="BB15" s="5">
        <v>0</v>
      </c>
      <c r="BC15" s="5">
        <v>0</v>
      </c>
      <c r="BD15" s="5">
        <v>0</v>
      </c>
      <c r="BE15" s="5">
        <v>0</v>
      </c>
      <c r="BF15" s="5">
        <v>0</v>
      </c>
      <c r="BG15" s="5">
        <v>0</v>
      </c>
      <c r="BH15" s="5">
        <v>0</v>
      </c>
      <c r="BI15" s="5">
        <v>0</v>
      </c>
      <c r="BJ15" s="5">
        <v>0</v>
      </c>
      <c r="BK15" s="5">
        <v>0</v>
      </c>
      <c r="BL15" s="5">
        <v>0</v>
      </c>
      <c r="BM15" s="5">
        <v>0</v>
      </c>
      <c r="BN15" s="5">
        <v>0</v>
      </c>
      <c r="BO15" s="5">
        <v>0</v>
      </c>
      <c r="BP15" s="5">
        <v>0</v>
      </c>
      <c r="BQ15" s="5">
        <v>0</v>
      </c>
      <c r="BR15" s="5">
        <v>0</v>
      </c>
      <c r="BS15" s="5">
        <v>2.5000000000000001E-2</v>
      </c>
      <c r="BT15" s="5">
        <v>2.5000000000000001E-2</v>
      </c>
      <c r="BU15" s="5">
        <v>2.5000000000000001E-2</v>
      </c>
      <c r="BV15" s="5">
        <v>2.5000000000000001E-2</v>
      </c>
      <c r="BW15" s="5">
        <v>2.5000000000000001E-2</v>
      </c>
      <c r="BX15" s="5">
        <v>2.5000000000000001E-2</v>
      </c>
      <c r="BY15" s="5">
        <v>2.5000000000000001E-2</v>
      </c>
      <c r="BZ15" s="5">
        <v>2.5000000000000001E-2</v>
      </c>
      <c r="CA15" s="5">
        <v>2.5000000000000001E-2</v>
      </c>
      <c r="CB15" s="5">
        <v>2.5000000000000001E-2</v>
      </c>
      <c r="CC15" s="5">
        <v>2.5000000000000001E-2</v>
      </c>
      <c r="CD15" s="5">
        <v>2.5000000000000001E-2</v>
      </c>
      <c r="CE15" s="5">
        <v>2.5000000000000001E-2</v>
      </c>
      <c r="CF15" s="5">
        <v>2.5000000000000001E-2</v>
      </c>
      <c r="CG15" s="5">
        <v>0.03</v>
      </c>
      <c r="CH15" s="5">
        <v>2.5000000000000001E-2</v>
      </c>
      <c r="CI15" s="5">
        <v>2.5000000000000001E-2</v>
      </c>
      <c r="CJ15" s="5">
        <v>2.5000000000000001E-2</v>
      </c>
      <c r="CK15" s="5">
        <v>2.5000000000000001E-2</v>
      </c>
      <c r="CL15" s="5">
        <v>2.5000000000000001E-2</v>
      </c>
      <c r="CM15" s="5">
        <v>0.03</v>
      </c>
      <c r="CN15" s="5">
        <v>0.03</v>
      </c>
      <c r="CO15" s="5">
        <v>0.03</v>
      </c>
      <c r="CP15" s="5">
        <v>0.03</v>
      </c>
      <c r="CQ15" s="5">
        <v>0.03</v>
      </c>
      <c r="CR15" s="5">
        <v>0.03</v>
      </c>
      <c r="CS15" s="5">
        <v>0.03</v>
      </c>
      <c r="CT15" s="5">
        <v>0.03</v>
      </c>
      <c r="CU15" s="5">
        <v>0.03</v>
      </c>
      <c r="CV15" s="5">
        <v>0.03</v>
      </c>
      <c r="CW15" s="5">
        <v>0.03</v>
      </c>
      <c r="CX15" s="6">
        <v>0.03</v>
      </c>
      <c r="CY15" s="6">
        <v>0.03</v>
      </c>
      <c r="CZ15" s="6">
        <v>0.03</v>
      </c>
      <c r="DA15" s="6">
        <v>0.03</v>
      </c>
      <c r="DB15" s="6">
        <v>0.03</v>
      </c>
      <c r="DC15" s="6">
        <v>0.03</v>
      </c>
      <c r="DD15" s="6">
        <v>0.03</v>
      </c>
      <c r="DE15" s="6">
        <v>0.03</v>
      </c>
      <c r="DF15" s="6">
        <v>0.03</v>
      </c>
      <c r="DG15" s="6">
        <v>0.03</v>
      </c>
      <c r="DH15" s="6">
        <v>0.03</v>
      </c>
      <c r="DI15" s="6">
        <v>0.05</v>
      </c>
      <c r="DJ15" s="6">
        <v>0.05</v>
      </c>
      <c r="DK15" s="6">
        <v>0.05</v>
      </c>
      <c r="DL15" s="6">
        <v>0.05</v>
      </c>
      <c r="DM15" s="6">
        <v>3.7499999999999999E-2</v>
      </c>
      <c r="DN15" s="6">
        <v>3.7499999999999999E-2</v>
      </c>
      <c r="DO15" s="6">
        <v>3.7499999999999999E-2</v>
      </c>
      <c r="DP15" s="6">
        <v>4.9500000000000002E-2</v>
      </c>
      <c r="DQ15" s="6">
        <v>4.9500000000000002E-2</v>
      </c>
      <c r="DR15" s="6">
        <v>4.9500000000000002E-2</v>
      </c>
      <c r="DS15" s="6">
        <v>4.9500000000000002E-2</v>
      </c>
      <c r="DT15" s="6">
        <v>4.9500000000000002E-2</v>
      </c>
      <c r="DU15" s="6">
        <v>4.9500000000000002E-2</v>
      </c>
      <c r="DV15" s="6">
        <v>4.9500000000000002E-2</v>
      </c>
      <c r="DW15" s="6">
        <v>4.9500000000000002E-2</v>
      </c>
      <c r="DX15" s="6">
        <v>4.9500000000000002E-2</v>
      </c>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row>
    <row r="16" spans="1:164" ht="15" customHeight="1" x14ac:dyDescent="0.35">
      <c r="A16" s="9" t="s">
        <v>32</v>
      </c>
      <c r="B16" s="3">
        <v>0</v>
      </c>
      <c r="C16" s="4">
        <v>0</v>
      </c>
      <c r="D16" s="5">
        <v>0</v>
      </c>
      <c r="E16" s="5">
        <v>0</v>
      </c>
      <c r="F16" s="5">
        <v>0</v>
      </c>
      <c r="G16" s="5">
        <v>0</v>
      </c>
      <c r="H16" s="5">
        <v>0</v>
      </c>
      <c r="I16" s="5">
        <v>0</v>
      </c>
      <c r="J16" s="5">
        <v>0</v>
      </c>
      <c r="K16" s="5">
        <v>0</v>
      </c>
      <c r="L16" s="5">
        <v>0</v>
      </c>
      <c r="M16" s="5">
        <v>0</v>
      </c>
      <c r="N16" s="5">
        <v>0</v>
      </c>
      <c r="O16" s="5">
        <v>0</v>
      </c>
      <c r="P16" s="5">
        <v>0</v>
      </c>
      <c r="Q16" s="5">
        <v>0</v>
      </c>
      <c r="R16" s="5">
        <v>0</v>
      </c>
      <c r="S16" s="5">
        <v>0</v>
      </c>
      <c r="T16" s="5">
        <v>0</v>
      </c>
      <c r="U16" s="5">
        <v>0</v>
      </c>
      <c r="V16" s="5">
        <v>0</v>
      </c>
      <c r="W16" s="5">
        <v>0</v>
      </c>
      <c r="X16" s="5">
        <v>0</v>
      </c>
      <c r="Y16" s="5">
        <v>0</v>
      </c>
      <c r="Z16" s="5">
        <v>0</v>
      </c>
      <c r="AA16" s="5">
        <v>0</v>
      </c>
      <c r="AB16" s="5">
        <v>0</v>
      </c>
      <c r="AC16" s="5">
        <v>0</v>
      </c>
      <c r="AD16" s="5">
        <v>0</v>
      </c>
      <c r="AE16" s="5">
        <v>0</v>
      </c>
      <c r="AF16" s="5">
        <v>0</v>
      </c>
      <c r="AG16" s="5">
        <v>0</v>
      </c>
      <c r="AH16" s="5">
        <v>0</v>
      </c>
      <c r="AI16" s="5">
        <v>0</v>
      </c>
      <c r="AJ16" s="5">
        <v>0</v>
      </c>
      <c r="AK16" s="5">
        <v>0</v>
      </c>
      <c r="AL16" s="5">
        <v>0</v>
      </c>
      <c r="AM16" s="5">
        <v>0</v>
      </c>
      <c r="AN16" s="5">
        <v>0</v>
      </c>
      <c r="AO16" s="5">
        <v>0</v>
      </c>
      <c r="AP16" s="5">
        <v>0</v>
      </c>
      <c r="AQ16" s="5">
        <v>0</v>
      </c>
      <c r="AR16" s="5">
        <v>0</v>
      </c>
      <c r="AS16" s="5">
        <v>0</v>
      </c>
      <c r="AT16" s="5">
        <v>0</v>
      </c>
      <c r="AU16" s="5">
        <v>0</v>
      </c>
      <c r="AV16" s="5">
        <v>0</v>
      </c>
      <c r="AW16" s="5">
        <v>0</v>
      </c>
      <c r="AX16" s="5">
        <v>0</v>
      </c>
      <c r="AY16" s="5">
        <v>0</v>
      </c>
      <c r="AZ16" s="5">
        <v>0</v>
      </c>
      <c r="BA16" s="5">
        <v>0</v>
      </c>
      <c r="BB16" s="5">
        <v>0</v>
      </c>
      <c r="BC16" s="5">
        <v>0</v>
      </c>
      <c r="BD16" s="5">
        <v>0</v>
      </c>
      <c r="BE16" s="5">
        <v>0</v>
      </c>
      <c r="BF16" s="5">
        <v>0</v>
      </c>
      <c r="BG16" s="5">
        <v>0</v>
      </c>
      <c r="BH16" s="5">
        <v>0</v>
      </c>
      <c r="BI16" s="5">
        <v>0</v>
      </c>
      <c r="BJ16" s="5">
        <v>0</v>
      </c>
      <c r="BK16" s="5">
        <v>0</v>
      </c>
      <c r="BL16" s="5">
        <v>0</v>
      </c>
      <c r="BM16" s="5">
        <v>0</v>
      </c>
      <c r="BN16" s="10">
        <v>0.02</v>
      </c>
      <c r="BO16" s="10">
        <v>0.02</v>
      </c>
      <c r="BP16" s="10">
        <v>0.02</v>
      </c>
      <c r="BQ16" s="10">
        <v>0.02</v>
      </c>
      <c r="BR16" s="5">
        <v>0.02</v>
      </c>
      <c r="BS16" s="5">
        <v>0.02</v>
      </c>
      <c r="BT16" s="5">
        <v>0.02</v>
      </c>
      <c r="BU16" s="5">
        <v>0.02</v>
      </c>
      <c r="BV16" s="5">
        <v>0.02</v>
      </c>
      <c r="BW16" s="5">
        <v>0.02</v>
      </c>
      <c r="BX16" s="5">
        <v>0.02</v>
      </c>
      <c r="BY16" s="5">
        <v>0.02</v>
      </c>
      <c r="BZ16" s="5">
        <v>0.02</v>
      </c>
      <c r="CA16" s="5">
        <v>0.02</v>
      </c>
      <c r="CB16" s="5">
        <v>0.02</v>
      </c>
      <c r="CC16" s="5">
        <v>1.7000000000000001E-2</v>
      </c>
      <c r="CD16" s="5">
        <v>1.9E-2</v>
      </c>
      <c r="CE16" s="5">
        <v>1.9E-2</v>
      </c>
      <c r="CF16" s="5">
        <v>1.9E-2</v>
      </c>
      <c r="CG16" s="5">
        <v>0.03</v>
      </c>
      <c r="CH16" s="5">
        <v>0.03</v>
      </c>
      <c r="CI16" s="5">
        <v>0.03</v>
      </c>
      <c r="CJ16" s="5">
        <v>0.03</v>
      </c>
      <c r="CK16" s="5">
        <v>3.2000000000000001E-2</v>
      </c>
      <c r="CL16" s="5">
        <v>3.4000000000000002E-2</v>
      </c>
      <c r="CM16" s="5">
        <v>3.4000000000000002E-2</v>
      </c>
      <c r="CN16" s="5">
        <v>3.4000000000000002E-2</v>
      </c>
      <c r="CO16" s="5">
        <v>3.4000000000000002E-2</v>
      </c>
      <c r="CP16" s="5">
        <v>3.4000000000000002E-2</v>
      </c>
      <c r="CQ16" s="5">
        <v>3.4000000000000002E-2</v>
      </c>
      <c r="CR16" s="5">
        <v>3.4000000000000002E-2</v>
      </c>
      <c r="CS16" s="5">
        <v>3.4000000000000002E-2</v>
      </c>
      <c r="CT16" s="5">
        <v>3.4000000000000002E-2</v>
      </c>
      <c r="CU16" s="5">
        <v>3.4000000000000002E-2</v>
      </c>
      <c r="CV16" s="5">
        <v>3.4000000000000002E-2</v>
      </c>
      <c r="CW16" s="5">
        <v>3.4000000000000002E-2</v>
      </c>
      <c r="CX16" s="6">
        <v>3.4000000000000002E-2</v>
      </c>
      <c r="CY16" s="6">
        <v>3.4000000000000002E-2</v>
      </c>
      <c r="CZ16" s="6">
        <v>3.4000000000000002E-2</v>
      </c>
      <c r="DA16" s="6">
        <v>3.4000000000000002E-2</v>
      </c>
      <c r="DB16" s="6">
        <v>3.4000000000000002E-2</v>
      </c>
      <c r="DC16" s="6">
        <v>3.4000000000000002E-2</v>
      </c>
      <c r="DD16" s="6">
        <v>3.4000000000000002E-2</v>
      </c>
      <c r="DE16" s="6">
        <v>3.4000000000000002E-2</v>
      </c>
      <c r="DF16" s="6">
        <v>3.4000000000000002E-2</v>
      </c>
      <c r="DG16" s="6">
        <v>3.4000000000000002E-2</v>
      </c>
      <c r="DH16" s="6">
        <v>3.4000000000000002E-2</v>
      </c>
      <c r="DI16" s="6">
        <v>3.4000000000000002E-2</v>
      </c>
      <c r="DJ16" s="6">
        <v>3.4000000000000002E-2</v>
      </c>
      <c r="DK16" s="6">
        <v>3.4000000000000002E-2</v>
      </c>
      <c r="DL16" s="6">
        <v>3.4000000000000002E-2</v>
      </c>
      <c r="DM16" s="6">
        <v>3.3000000000000002E-2</v>
      </c>
      <c r="DN16" s="6">
        <v>3.3000000000000002E-2</v>
      </c>
      <c r="DO16" s="6">
        <v>3.2300000000000002E-2</v>
      </c>
      <c r="DP16" s="6">
        <v>3.2300000000000002E-2</v>
      </c>
      <c r="DQ16" s="6">
        <v>3.2300000000000002E-2</v>
      </c>
      <c r="DR16" s="6">
        <v>3.2300000000000002E-2</v>
      </c>
      <c r="DS16" s="6">
        <v>3.2300000000000002E-2</v>
      </c>
      <c r="DT16" s="6">
        <v>3.2300000000000002E-2</v>
      </c>
      <c r="DU16" s="6">
        <v>3.15E-2</v>
      </c>
      <c r="DV16" s="6">
        <v>3.0499999999999999E-2</v>
      </c>
      <c r="DW16" s="6">
        <v>0.03</v>
      </c>
      <c r="DX16" s="6">
        <v>2.9499999999999998E-2</v>
      </c>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row>
    <row r="17" spans="1:164" ht="15" customHeight="1" x14ac:dyDescent="0.35">
      <c r="A17" s="9" t="s">
        <v>33</v>
      </c>
      <c r="B17" s="3">
        <v>0</v>
      </c>
      <c r="C17" s="4">
        <v>0</v>
      </c>
      <c r="D17" s="5">
        <v>0</v>
      </c>
      <c r="E17" s="5">
        <v>0</v>
      </c>
      <c r="F17" s="5">
        <v>0</v>
      </c>
      <c r="G17" s="5">
        <v>0</v>
      </c>
      <c r="H17" s="5">
        <v>0</v>
      </c>
      <c r="I17" s="5">
        <v>0</v>
      </c>
      <c r="J17" s="5">
        <v>0</v>
      </c>
      <c r="K17" s="5">
        <v>0</v>
      </c>
      <c r="L17" s="5">
        <v>0</v>
      </c>
      <c r="M17" s="5">
        <v>0</v>
      </c>
      <c r="N17" s="5">
        <v>0</v>
      </c>
      <c r="O17" s="5">
        <v>0</v>
      </c>
      <c r="P17" s="5">
        <v>0</v>
      </c>
      <c r="Q17" s="5">
        <v>0</v>
      </c>
      <c r="R17" s="5">
        <v>0</v>
      </c>
      <c r="S17" s="5">
        <v>0</v>
      </c>
      <c r="T17" s="5">
        <v>0</v>
      </c>
      <c r="U17" s="5">
        <v>0</v>
      </c>
      <c r="V17" s="5">
        <v>0</v>
      </c>
      <c r="W17" s="5">
        <v>0</v>
      </c>
      <c r="X17" s="5">
        <v>0</v>
      </c>
      <c r="Y17" s="5">
        <v>0</v>
      </c>
      <c r="Z17" s="5">
        <v>0</v>
      </c>
      <c r="AA17" s="5">
        <v>0</v>
      </c>
      <c r="AB17" s="5">
        <v>0</v>
      </c>
      <c r="AC17" s="5">
        <v>0</v>
      </c>
      <c r="AD17" s="5">
        <v>0</v>
      </c>
      <c r="AE17" s="5">
        <v>0</v>
      </c>
      <c r="AF17" s="5">
        <v>0</v>
      </c>
      <c r="AG17" s="5">
        <v>0</v>
      </c>
      <c r="AH17" s="5">
        <v>0</v>
      </c>
      <c r="AI17" s="5">
        <v>0</v>
      </c>
      <c r="AJ17" s="10">
        <v>0.05</v>
      </c>
      <c r="AK17" s="10">
        <v>0.05</v>
      </c>
      <c r="AL17" s="10">
        <v>0.05</v>
      </c>
      <c r="AM17" s="10">
        <v>0.05</v>
      </c>
      <c r="AN17" s="10">
        <v>0.05</v>
      </c>
      <c r="AO17" s="10">
        <v>0.05</v>
      </c>
      <c r="AP17" s="10">
        <v>0.05</v>
      </c>
      <c r="AQ17" s="10">
        <v>0.05</v>
      </c>
      <c r="AR17" s="10">
        <f>5%*1/2</f>
        <v>2.5000000000000001E-2</v>
      </c>
      <c r="AS17" s="10">
        <f>5%*1/2</f>
        <v>2.5000000000000001E-2</v>
      </c>
      <c r="AT17" s="10">
        <f>5%*1/2</f>
        <v>2.5000000000000001E-2</v>
      </c>
      <c r="AU17" s="10">
        <f>5%*1/2</f>
        <v>2.5000000000000001E-2</v>
      </c>
      <c r="AV17" s="10">
        <v>0.05</v>
      </c>
      <c r="AW17" s="10">
        <v>0.05</v>
      </c>
      <c r="AX17" s="10">
        <v>0.05</v>
      </c>
      <c r="AY17" s="10">
        <v>0.05</v>
      </c>
      <c r="AZ17" s="10">
        <v>0.05</v>
      </c>
      <c r="BA17" s="10">
        <v>0.05</v>
      </c>
      <c r="BB17" s="10">
        <v>0.05</v>
      </c>
      <c r="BC17" s="10">
        <v>3.7499999999999999E-2</v>
      </c>
      <c r="BD17" s="10">
        <v>3.7499999999999999E-2</v>
      </c>
      <c r="BE17" s="10">
        <v>3.7499999999999999E-2</v>
      </c>
      <c r="BF17" s="10">
        <v>3.7499999999999999E-2</v>
      </c>
      <c r="BG17" s="10">
        <v>3.7499999999999999E-2</v>
      </c>
      <c r="BH17" s="10">
        <v>3.7499999999999999E-2</v>
      </c>
      <c r="BI17" s="10">
        <v>3.7499999999999999E-2</v>
      </c>
      <c r="BJ17" s="10">
        <v>3.7499999999999999E-2</v>
      </c>
      <c r="BK17" s="10">
        <v>3.7499999999999999E-2</v>
      </c>
      <c r="BL17" s="10">
        <v>3.7499999999999999E-2</v>
      </c>
      <c r="BM17" s="10">
        <v>3.7499999999999999E-2</v>
      </c>
      <c r="BN17" s="10">
        <v>3.7499999999999999E-2</v>
      </c>
      <c r="BO17" s="10">
        <v>4.4999999999999998E-2</v>
      </c>
      <c r="BP17" s="10">
        <v>4.4999999999999998E-2</v>
      </c>
      <c r="BQ17" s="10">
        <v>5.2499999999999998E-2</v>
      </c>
      <c r="BR17" s="5">
        <v>5.2499999999999998E-2</v>
      </c>
      <c r="BS17" s="5">
        <v>5.2499999999999998E-2</v>
      </c>
      <c r="BT17" s="5">
        <v>5.2499999999999998E-2</v>
      </c>
      <c r="BU17" s="5">
        <v>7.0000000000000007E-2</v>
      </c>
      <c r="BV17" s="5">
        <v>7.0000000000000007E-2</v>
      </c>
      <c r="BW17" s="5">
        <v>7.0000000000000007E-2</v>
      </c>
      <c r="BX17" s="5">
        <v>7.0000000000000007E-2</v>
      </c>
      <c r="BY17" s="5">
        <v>0.13</v>
      </c>
      <c r="BZ17" s="5">
        <v>0.13</v>
      </c>
      <c r="CA17" s="5">
        <v>0.13</v>
      </c>
      <c r="CB17" s="5">
        <v>0.13</v>
      </c>
      <c r="CC17" s="5">
        <v>0.13</v>
      </c>
      <c r="CD17" s="5">
        <v>0.13</v>
      </c>
      <c r="CE17" s="5">
        <v>0.13</v>
      </c>
      <c r="CF17" s="5">
        <v>0.13</v>
      </c>
      <c r="CG17" s="5">
        <v>0.13</v>
      </c>
      <c r="CH17" s="5">
        <v>0.13</v>
      </c>
      <c r="CI17" s="5">
        <v>0.13</v>
      </c>
      <c r="CJ17" s="5">
        <v>0.13</v>
      </c>
      <c r="CK17" s="5">
        <v>9.98E-2</v>
      </c>
      <c r="CL17" s="5">
        <v>9.98E-2</v>
      </c>
      <c r="CM17" s="5">
        <v>9.98E-2</v>
      </c>
      <c r="CN17" s="5">
        <v>9.98E-2</v>
      </c>
      <c r="CO17" s="5">
        <v>9.98E-2</v>
      </c>
      <c r="CP17" s="5">
        <v>9.98E-2</v>
      </c>
      <c r="CQ17" s="5">
        <v>9.98E-2</v>
      </c>
      <c r="CR17" s="5">
        <v>9.98E-2</v>
      </c>
      <c r="CS17" s="5">
        <v>9.98E-2</v>
      </c>
      <c r="CT17" s="5">
        <v>9.98E-2</v>
      </c>
      <c r="CU17" s="5">
        <v>8.9800000000000005E-2</v>
      </c>
      <c r="CV17" s="5">
        <v>8.9800000000000005E-2</v>
      </c>
      <c r="CW17" s="6">
        <v>8.9800000000000005E-2</v>
      </c>
      <c r="CX17" s="6">
        <v>8.9800000000000005E-2</v>
      </c>
      <c r="CY17" s="6">
        <v>8.9800000000000005E-2</v>
      </c>
      <c r="CZ17" s="6">
        <v>8.9800000000000005E-2</v>
      </c>
      <c r="DA17" s="6">
        <v>8.9800000000000005E-2</v>
      </c>
      <c r="DB17" s="6">
        <v>8.9800000000000005E-2</v>
      </c>
      <c r="DC17" s="6">
        <v>8.9800000000000005E-2</v>
      </c>
      <c r="DD17" s="6">
        <v>8.9800000000000005E-2</v>
      </c>
      <c r="DE17" s="6">
        <v>8.9800000000000005E-2</v>
      </c>
      <c r="DF17" s="6">
        <v>8.9800000000000005E-2</v>
      </c>
      <c r="DG17" s="6">
        <v>8.9800000000000005E-2</v>
      </c>
      <c r="DH17" s="6">
        <v>8.9800000000000005E-2</v>
      </c>
      <c r="DI17" s="6">
        <v>8.9800000000000005E-2</v>
      </c>
      <c r="DJ17" s="6">
        <v>8.9800000000000005E-2</v>
      </c>
      <c r="DK17" s="6">
        <v>8.9800000000000005E-2</v>
      </c>
      <c r="DL17" s="6">
        <v>8.9800000000000005E-2</v>
      </c>
      <c r="DM17" s="6">
        <v>8.9800000000000005E-2</v>
      </c>
      <c r="DN17" s="6">
        <v>8.9800000000000005E-2</v>
      </c>
      <c r="DO17" s="6">
        <v>8.9800000000000005E-2</v>
      </c>
      <c r="DP17" s="6">
        <v>8.9800000000000005E-2</v>
      </c>
      <c r="DQ17" s="6">
        <v>8.5299999999999987E-2</v>
      </c>
      <c r="DR17" s="6">
        <v>8.5299999999999987E-2</v>
      </c>
      <c r="DS17" s="6">
        <v>8.5299999999999987E-2</v>
      </c>
      <c r="DT17" s="6">
        <v>8.5299999999999987E-2</v>
      </c>
      <c r="DU17" s="6">
        <v>0.06</v>
      </c>
      <c r="DV17" s="6">
        <v>5.7000000000000002E-2</v>
      </c>
      <c r="DW17" s="6">
        <v>3.7999999999999999E-2</v>
      </c>
      <c r="DX17" s="6">
        <v>3.7999999999999999E-2</v>
      </c>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row>
    <row r="18" spans="1:164" ht="15" customHeight="1" x14ac:dyDescent="0.35">
      <c r="A18" s="9" t="s">
        <v>34</v>
      </c>
      <c r="B18" s="3">
        <v>0</v>
      </c>
      <c r="C18" s="4">
        <v>0</v>
      </c>
      <c r="D18" s="5">
        <v>0</v>
      </c>
      <c r="E18" s="5">
        <v>0</v>
      </c>
      <c r="F18" s="5">
        <v>0</v>
      </c>
      <c r="G18" s="5">
        <v>0</v>
      </c>
      <c r="H18" s="5">
        <v>0</v>
      </c>
      <c r="I18" s="5">
        <v>0</v>
      </c>
      <c r="J18" s="5">
        <v>0</v>
      </c>
      <c r="K18" s="5">
        <v>0</v>
      </c>
      <c r="L18" s="5">
        <v>0</v>
      </c>
      <c r="M18" s="5">
        <v>0</v>
      </c>
      <c r="N18" s="5">
        <v>0</v>
      </c>
      <c r="O18" s="5">
        <v>0</v>
      </c>
      <c r="P18" s="5">
        <v>0</v>
      </c>
      <c r="Q18" s="5">
        <v>0</v>
      </c>
      <c r="R18" s="5">
        <v>0</v>
      </c>
      <c r="S18" s="5">
        <v>0</v>
      </c>
      <c r="T18" s="5">
        <v>0</v>
      </c>
      <c r="U18" s="5">
        <v>0</v>
      </c>
      <c r="V18" s="5">
        <v>0</v>
      </c>
      <c r="W18" s="5">
        <v>0</v>
      </c>
      <c r="X18" s="5">
        <v>0</v>
      </c>
      <c r="Y18" s="5">
        <v>0</v>
      </c>
      <c r="Z18" s="5">
        <v>0</v>
      </c>
      <c r="AA18" s="5">
        <v>0</v>
      </c>
      <c r="AB18" s="5">
        <v>0</v>
      </c>
      <c r="AC18" s="5">
        <v>0</v>
      </c>
      <c r="AD18" s="5">
        <v>0</v>
      </c>
      <c r="AE18" s="5">
        <v>0</v>
      </c>
      <c r="AF18" s="5">
        <v>0</v>
      </c>
      <c r="AG18" s="5">
        <v>0</v>
      </c>
      <c r="AH18" s="5">
        <v>0</v>
      </c>
      <c r="AI18" s="10">
        <v>0.04</v>
      </c>
      <c r="AJ18" s="10">
        <v>0.04</v>
      </c>
      <c r="AK18" s="10">
        <v>0.04</v>
      </c>
      <c r="AL18" s="10">
        <v>0.04</v>
      </c>
      <c r="AM18" s="10">
        <v>0.04</v>
      </c>
      <c r="AN18" s="10">
        <v>0.04</v>
      </c>
      <c r="AO18" s="10">
        <v>0.04</v>
      </c>
      <c r="AP18" s="10">
        <v>0.04</v>
      </c>
      <c r="AQ18" s="10">
        <v>0.04</v>
      </c>
      <c r="AR18" s="10">
        <v>0.04</v>
      </c>
      <c r="AS18" s="10">
        <v>0.04</v>
      </c>
      <c r="AT18" s="10">
        <v>0.04</v>
      </c>
      <c r="AU18" s="10">
        <v>0.04</v>
      </c>
      <c r="AV18" s="10">
        <v>0.04</v>
      </c>
      <c r="AW18" s="10">
        <v>0.04</v>
      </c>
      <c r="AX18" s="10">
        <v>0.04</v>
      </c>
      <c r="AY18" s="10">
        <v>0.04</v>
      </c>
      <c r="AZ18" s="10">
        <v>0.04</v>
      </c>
      <c r="BA18" s="10">
        <v>0.04</v>
      </c>
      <c r="BB18" s="10">
        <v>0.04</v>
      </c>
      <c r="BC18" s="10">
        <v>0.04</v>
      </c>
      <c r="BD18" s="10">
        <v>0.04</v>
      </c>
      <c r="BE18" s="10">
        <v>0.04</v>
      </c>
      <c r="BF18" s="10">
        <v>0.04</v>
      </c>
      <c r="BG18" s="10">
        <v>0.05</v>
      </c>
      <c r="BH18" s="10">
        <v>5.5E-2</v>
      </c>
      <c r="BI18" s="10">
        <v>5.5E-2</v>
      </c>
      <c r="BJ18" s="10">
        <v>5.5E-2</v>
      </c>
      <c r="BK18" s="10">
        <v>5.5E-2</v>
      </c>
      <c r="BL18" s="10">
        <v>5.5E-2</v>
      </c>
      <c r="BM18" s="10">
        <v>5.5E-2</v>
      </c>
      <c r="BN18" s="10">
        <v>5.5E-2</v>
      </c>
      <c r="BO18" s="10">
        <v>6.5000000000000002E-2</v>
      </c>
      <c r="BP18" s="10">
        <v>6.5000000000000002E-2</v>
      </c>
      <c r="BQ18" s="10">
        <v>6.5000000000000002E-2</v>
      </c>
      <c r="BR18" s="5">
        <v>6.5000000000000002E-2</v>
      </c>
      <c r="BS18" s="5">
        <v>6.5000000000000002E-2</v>
      </c>
      <c r="BT18" s="5">
        <v>6.5000000000000002E-2</v>
      </c>
      <c r="BU18" s="5">
        <v>6.5000000000000002E-2</v>
      </c>
      <c r="BV18" s="5">
        <v>6.5000000000000002E-2</v>
      </c>
      <c r="BW18" s="5">
        <v>6.5000000000000002E-2</v>
      </c>
      <c r="BX18" s="5">
        <v>6.5000000000000002E-2</v>
      </c>
      <c r="BY18" s="5">
        <v>6.5000000000000002E-2</v>
      </c>
      <c r="BZ18" s="5">
        <v>6.5000000000000002E-2</v>
      </c>
      <c r="CA18" s="5">
        <v>0.09</v>
      </c>
      <c r="CB18" s="5">
        <v>0.09</v>
      </c>
      <c r="CC18" s="5">
        <v>0.09</v>
      </c>
      <c r="CD18" s="5">
        <v>0.09</v>
      </c>
      <c r="CE18" s="5">
        <v>0.09</v>
      </c>
      <c r="CF18" s="5">
        <v>0.09</v>
      </c>
      <c r="CG18" s="5">
        <v>0.09</v>
      </c>
      <c r="CH18" s="5">
        <v>0.09</v>
      </c>
      <c r="CI18" s="5">
        <v>0.09</v>
      </c>
      <c r="CJ18" s="5">
        <v>0.09</v>
      </c>
      <c r="CK18" s="5">
        <v>0.09</v>
      </c>
      <c r="CL18" s="5">
        <v>6.0999999999999999E-2</v>
      </c>
      <c r="CM18" s="5">
        <v>5.9499999999999997E-2</v>
      </c>
      <c r="CN18" s="5">
        <v>5.9499999999999997E-2</v>
      </c>
      <c r="CO18" s="5">
        <v>5.9499999999999997E-2</v>
      </c>
      <c r="CP18" s="5">
        <v>7.7499999999999999E-2</v>
      </c>
      <c r="CQ18" s="5">
        <v>7.7499999999999999E-2</v>
      </c>
      <c r="CR18" s="5">
        <v>7.7499999999999999E-2</v>
      </c>
      <c r="CS18" s="5">
        <v>7.7499999999999999E-2</v>
      </c>
      <c r="CT18" s="5">
        <v>7.7499999999999999E-2</v>
      </c>
      <c r="CU18" s="5">
        <v>7.7499999999999999E-2</v>
      </c>
      <c r="CV18" s="5">
        <v>7.7499999999999999E-2</v>
      </c>
      <c r="CW18" s="5">
        <v>6.4500000000000002E-2</v>
      </c>
      <c r="CX18" s="6">
        <v>6.4500000000000002E-2</v>
      </c>
      <c r="CY18" s="6">
        <v>6.4500000000000002E-2</v>
      </c>
      <c r="CZ18" s="6">
        <v>6.4500000000000002E-2</v>
      </c>
      <c r="DA18" s="6">
        <v>6.4500000000000002E-2</v>
      </c>
      <c r="DB18" s="6">
        <v>6.4500000000000002E-2</v>
      </c>
      <c r="DC18" s="6">
        <v>6.4500000000000002E-2</v>
      </c>
      <c r="DD18" s="6">
        <v>6.4500000000000002E-2</v>
      </c>
      <c r="DE18" s="6">
        <v>6.4500000000000002E-2</v>
      </c>
      <c r="DF18" s="6">
        <v>6.4500000000000002E-2</v>
      </c>
      <c r="DG18" s="6">
        <v>6.4500000000000002E-2</v>
      </c>
      <c r="DH18" s="6">
        <v>6.4500000000000002E-2</v>
      </c>
      <c r="DI18" s="6">
        <v>6.4500000000000002E-2</v>
      </c>
      <c r="DJ18" s="6">
        <v>6.4500000000000002E-2</v>
      </c>
      <c r="DK18" s="6">
        <v>4.9000000000000002E-2</v>
      </c>
      <c r="DL18" s="6">
        <v>4.8000000000000001E-2</v>
      </c>
      <c r="DM18" s="6">
        <v>4.5999999999999999E-2</v>
      </c>
      <c r="DN18" s="6">
        <v>4.5999999999999999E-2</v>
      </c>
      <c r="DO18" s="6">
        <v>4.5999999999999999E-2</v>
      </c>
      <c r="DP18" s="6">
        <v>5.7000000000000002E-2</v>
      </c>
      <c r="DQ18" s="6">
        <v>5.7000000000000002E-2</v>
      </c>
      <c r="DR18" s="6">
        <v>5.7000000000000002E-2</v>
      </c>
      <c r="DS18" s="6">
        <v>5.7000000000000002E-2</v>
      </c>
      <c r="DT18" s="6">
        <v>5.7000000000000002E-2</v>
      </c>
      <c r="DU18" s="6">
        <v>5.7000000000000002E-2</v>
      </c>
      <c r="DV18" s="6">
        <v>5.5800000000000002E-2</v>
      </c>
      <c r="DW18" s="6">
        <v>5.5800000000000002E-2</v>
      </c>
      <c r="DX18" s="6">
        <v>5.5800000000000002E-2</v>
      </c>
      <c r="DY18" s="7"/>
      <c r="DZ18" s="7"/>
      <c r="EA18" s="7"/>
      <c r="EB18" s="7"/>
      <c r="EC18" s="7"/>
      <c r="ED18" s="7"/>
      <c r="EE18" s="7"/>
      <c r="EF18" s="7"/>
      <c r="EG18" s="7"/>
      <c r="EH18" s="7"/>
      <c r="EI18" s="7"/>
      <c r="EJ18" s="7"/>
      <c r="EK18" s="7"/>
      <c r="EL18" s="7"/>
      <c r="EM18" s="7"/>
      <c r="EN18" s="7"/>
      <c r="EO18" s="7"/>
      <c r="EP18" s="7"/>
      <c r="EQ18" s="7"/>
      <c r="ER18" s="7"/>
      <c r="ES18" s="7"/>
      <c r="ET18" s="7"/>
      <c r="EU18" s="7"/>
      <c r="EV18" s="7"/>
      <c r="EW18" s="7"/>
      <c r="EX18" s="7"/>
      <c r="EY18" s="7"/>
      <c r="EZ18" s="7"/>
      <c r="FA18" s="7"/>
      <c r="FB18" s="7"/>
      <c r="FC18" s="7"/>
      <c r="FD18" s="7"/>
      <c r="FE18" s="7"/>
      <c r="FF18" s="7"/>
      <c r="FG18" s="7"/>
      <c r="FH18" s="7"/>
    </row>
    <row r="19" spans="1:164" ht="15" customHeight="1" x14ac:dyDescent="0.35">
      <c r="A19" s="9" t="s">
        <v>35</v>
      </c>
      <c r="B19" s="3">
        <v>0</v>
      </c>
      <c r="C19" s="4">
        <v>0</v>
      </c>
      <c r="D19" s="5">
        <v>0</v>
      </c>
      <c r="E19" s="5">
        <v>0</v>
      </c>
      <c r="F19" s="5">
        <v>0</v>
      </c>
      <c r="G19" s="5">
        <v>0</v>
      </c>
      <c r="H19" s="5">
        <v>0</v>
      </c>
      <c r="I19" s="5">
        <v>0</v>
      </c>
      <c r="J19" s="5">
        <v>0</v>
      </c>
      <c r="K19" s="5">
        <v>0</v>
      </c>
      <c r="L19" s="5">
        <v>0</v>
      </c>
      <c r="M19" s="5">
        <v>0</v>
      </c>
      <c r="N19" s="5">
        <v>0</v>
      </c>
      <c r="O19" s="5">
        <v>0</v>
      </c>
      <c r="P19" s="5">
        <v>0</v>
      </c>
      <c r="Q19" s="5">
        <v>0</v>
      </c>
      <c r="R19" s="5">
        <v>0</v>
      </c>
      <c r="S19" s="5">
        <v>0</v>
      </c>
      <c r="T19" s="5">
        <v>0</v>
      </c>
      <c r="U19" s="5">
        <v>0</v>
      </c>
      <c r="V19" s="5">
        <v>0</v>
      </c>
      <c r="W19" s="5">
        <v>0</v>
      </c>
      <c r="X19" s="5">
        <v>0</v>
      </c>
      <c r="Y19" s="5">
        <v>0</v>
      </c>
      <c r="Z19" s="5">
        <v>0</v>
      </c>
      <c r="AA19" s="5">
        <v>0</v>
      </c>
      <c r="AB19" s="5">
        <v>0</v>
      </c>
      <c r="AC19" s="5">
        <v>0</v>
      </c>
      <c r="AD19" s="5">
        <v>0</v>
      </c>
      <c r="AE19" s="5">
        <v>0</v>
      </c>
      <c r="AF19" s="5">
        <v>0</v>
      </c>
      <c r="AG19" s="5">
        <v>0</v>
      </c>
      <c r="AH19" s="5">
        <v>0</v>
      </c>
      <c r="AI19" s="5">
        <v>0</v>
      </c>
      <c r="AJ19" s="5">
        <v>0</v>
      </c>
      <c r="AK19" s="5">
        <v>0</v>
      </c>
      <c r="AL19" s="10">
        <v>0.06</v>
      </c>
      <c r="AM19" s="10">
        <v>0.06</v>
      </c>
      <c r="AN19" s="10">
        <v>0.06</v>
      </c>
      <c r="AO19" s="10">
        <v>0.06</v>
      </c>
      <c r="AP19" s="10">
        <v>0.06</v>
      </c>
      <c r="AQ19" s="10">
        <v>0.06</v>
      </c>
      <c r="AR19" s="10">
        <v>0.06</v>
      </c>
      <c r="AS19" s="10">
        <v>0.06</v>
      </c>
      <c r="AT19" s="10">
        <v>0.06</v>
      </c>
      <c r="AU19" s="10">
        <v>0.06</v>
      </c>
      <c r="AV19" s="10">
        <v>0.06</v>
      </c>
      <c r="AW19" s="10">
        <v>0.06</v>
      </c>
      <c r="AX19" s="10">
        <v>0.06</v>
      </c>
      <c r="AY19" s="10">
        <v>0.06</v>
      </c>
      <c r="AZ19" s="10">
        <v>0.06</v>
      </c>
      <c r="BA19" s="10">
        <v>0.06</v>
      </c>
      <c r="BB19" s="10">
        <v>0.06</v>
      </c>
      <c r="BC19" s="10">
        <v>0.06</v>
      </c>
      <c r="BD19" s="10">
        <v>0.06</v>
      </c>
      <c r="BE19" s="10">
        <v>0.06</v>
      </c>
      <c r="BF19" s="10">
        <f>6%*130%</f>
        <v>7.8E-2</v>
      </c>
      <c r="BG19" s="10">
        <v>0.06</v>
      </c>
      <c r="BH19" s="10">
        <v>0.06</v>
      </c>
      <c r="BI19" s="10">
        <v>0.06</v>
      </c>
      <c r="BJ19" s="10">
        <v>0.06</v>
      </c>
      <c r="BK19" s="10">
        <v>0.06</v>
      </c>
      <c r="BL19" s="10">
        <v>0.06</v>
      </c>
      <c r="BM19" s="10">
        <v>0.06</v>
      </c>
      <c r="BN19" s="10">
        <v>0.06</v>
      </c>
      <c r="BO19" s="10">
        <v>0.06</v>
      </c>
      <c r="BP19" s="10">
        <v>0.06</v>
      </c>
      <c r="BQ19" s="10">
        <v>0.06</v>
      </c>
      <c r="BR19" s="5">
        <v>0.06</v>
      </c>
      <c r="BS19" s="5">
        <v>0.06</v>
      </c>
      <c r="BT19" s="5">
        <v>0.06</v>
      </c>
      <c r="BU19" s="5">
        <v>0.06</v>
      </c>
      <c r="BV19" s="5">
        <v>0.06</v>
      </c>
      <c r="BW19" s="5">
        <v>0.06</v>
      </c>
      <c r="BX19" s="5">
        <v>0.06</v>
      </c>
      <c r="BY19" s="5">
        <v>0.06</v>
      </c>
      <c r="BZ19" s="5">
        <v>0.06</v>
      </c>
      <c r="CA19" s="5">
        <v>0.06</v>
      </c>
      <c r="CB19" s="5">
        <v>0.06</v>
      </c>
      <c r="CC19" s="5">
        <v>0.06</v>
      </c>
      <c r="CD19" s="5">
        <v>0.06</v>
      </c>
      <c r="CE19" s="5">
        <v>0.06</v>
      </c>
      <c r="CF19" s="5">
        <v>0.06</v>
      </c>
      <c r="CG19" s="5">
        <v>0.06</v>
      </c>
      <c r="CH19" s="5">
        <v>0.06</v>
      </c>
      <c r="CI19" s="5">
        <v>0.06</v>
      </c>
      <c r="CJ19" s="5">
        <v>0.06</v>
      </c>
      <c r="CK19" s="5">
        <v>0.06</v>
      </c>
      <c r="CL19" s="5">
        <v>0.06</v>
      </c>
      <c r="CM19" s="5">
        <v>0.06</v>
      </c>
      <c r="CN19" s="5">
        <v>0.06</v>
      </c>
      <c r="CO19" s="5">
        <v>0.06</v>
      </c>
      <c r="CP19" s="5">
        <v>0.06</v>
      </c>
      <c r="CQ19" s="5">
        <v>0.06</v>
      </c>
      <c r="CR19" s="5">
        <v>0.06</v>
      </c>
      <c r="CS19" s="5">
        <v>0.06</v>
      </c>
      <c r="CT19" s="5">
        <v>0.06</v>
      </c>
      <c r="CU19" s="5">
        <v>0.06</v>
      </c>
      <c r="CV19" s="5">
        <v>0.06</v>
      </c>
      <c r="CW19" s="5">
        <v>0.06</v>
      </c>
      <c r="CX19" s="6">
        <v>0.06</v>
      </c>
      <c r="CY19" s="6">
        <v>0.06</v>
      </c>
      <c r="CZ19" s="6">
        <v>0.06</v>
      </c>
      <c r="DA19" s="6">
        <v>0.06</v>
      </c>
      <c r="DB19" s="6">
        <v>0.06</v>
      </c>
      <c r="DC19" s="6">
        <v>0.06</v>
      </c>
      <c r="DD19" s="6">
        <v>0.06</v>
      </c>
      <c r="DE19" s="6">
        <v>0.06</v>
      </c>
      <c r="DF19" s="6">
        <v>0.06</v>
      </c>
      <c r="DG19" s="6">
        <v>0.06</v>
      </c>
      <c r="DH19" s="6">
        <v>0.06</v>
      </c>
      <c r="DI19" s="6">
        <v>0.06</v>
      </c>
      <c r="DJ19" s="6">
        <v>0.06</v>
      </c>
      <c r="DK19" s="6">
        <v>0.06</v>
      </c>
      <c r="DL19" s="6">
        <v>0.06</v>
      </c>
      <c r="DM19" s="6">
        <v>0.06</v>
      </c>
      <c r="DN19" s="6">
        <v>0.06</v>
      </c>
      <c r="DO19" s="6">
        <v>0.06</v>
      </c>
      <c r="DP19" s="6">
        <v>0.06</v>
      </c>
      <c r="DQ19" s="6">
        <v>0.05</v>
      </c>
      <c r="DR19" s="6">
        <v>0.05</v>
      </c>
      <c r="DS19" s="6">
        <v>0.05</v>
      </c>
      <c r="DT19" s="6">
        <v>0.05</v>
      </c>
      <c r="DU19" s="6">
        <v>4.4999999999999998E-2</v>
      </c>
      <c r="DV19" s="6">
        <v>0.04</v>
      </c>
      <c r="DW19" s="6">
        <v>0.04</v>
      </c>
      <c r="DX19" s="6">
        <v>3.5000000000000003E-2</v>
      </c>
      <c r="DY19" s="7"/>
      <c r="DZ19" s="7"/>
      <c r="EA19" s="7"/>
      <c r="EB19" s="7"/>
      <c r="EC19" s="7"/>
      <c r="ED19" s="7"/>
      <c r="EE19" s="7"/>
      <c r="EF19" s="7"/>
      <c r="EG19" s="7"/>
      <c r="EH19" s="7"/>
      <c r="EI19" s="7"/>
      <c r="EJ19" s="7"/>
      <c r="EK19" s="7"/>
      <c r="EL19" s="7"/>
      <c r="EM19" s="7"/>
      <c r="EN19" s="7"/>
      <c r="EO19" s="7"/>
      <c r="EP19" s="7"/>
      <c r="EQ19" s="7"/>
      <c r="ER19" s="7"/>
      <c r="ES19" s="7"/>
      <c r="ET19" s="7"/>
      <c r="EU19" s="7"/>
      <c r="EV19" s="7"/>
      <c r="EW19" s="7"/>
      <c r="EX19" s="7"/>
      <c r="EY19" s="7"/>
      <c r="EZ19" s="7"/>
      <c r="FA19" s="7"/>
      <c r="FB19" s="7"/>
      <c r="FC19" s="7"/>
      <c r="FD19" s="7"/>
      <c r="FE19" s="7"/>
      <c r="FF19" s="7"/>
      <c r="FG19" s="7"/>
      <c r="FH19" s="7"/>
    </row>
    <row r="20" spans="1:164" ht="15" customHeight="1" x14ac:dyDescent="0.35">
      <c r="A20" s="11" t="s">
        <v>36</v>
      </c>
      <c r="B20" s="3">
        <v>0</v>
      </c>
      <c r="C20" s="4">
        <v>0</v>
      </c>
      <c r="D20" s="5">
        <v>0</v>
      </c>
      <c r="E20" s="5">
        <v>0</v>
      </c>
      <c r="F20" s="5">
        <v>0</v>
      </c>
      <c r="G20" s="5">
        <v>0</v>
      </c>
      <c r="H20" s="5">
        <v>0</v>
      </c>
      <c r="I20" s="5">
        <v>0</v>
      </c>
      <c r="J20" s="5">
        <v>0</v>
      </c>
      <c r="K20" s="5">
        <v>0</v>
      </c>
      <c r="L20" s="5">
        <v>0</v>
      </c>
      <c r="M20" s="5">
        <v>0</v>
      </c>
      <c r="N20" s="5">
        <v>0</v>
      </c>
      <c r="O20" s="5">
        <v>0</v>
      </c>
      <c r="P20" s="5">
        <v>0</v>
      </c>
      <c r="Q20" s="5">
        <v>0</v>
      </c>
      <c r="R20" s="5">
        <v>0</v>
      </c>
      <c r="S20" s="5">
        <v>0</v>
      </c>
      <c r="T20" s="5">
        <v>0</v>
      </c>
      <c r="U20" s="5">
        <v>0</v>
      </c>
      <c r="V20" s="5">
        <v>0</v>
      </c>
      <c r="W20" s="5">
        <v>0</v>
      </c>
      <c r="X20" s="5">
        <v>0</v>
      </c>
      <c r="Y20" s="5">
        <v>0</v>
      </c>
      <c r="Z20" s="5">
        <v>0</v>
      </c>
      <c r="AA20" s="5">
        <v>0</v>
      </c>
      <c r="AB20" s="5">
        <v>0</v>
      </c>
      <c r="AC20" s="5">
        <v>0</v>
      </c>
      <c r="AD20" s="5">
        <v>0</v>
      </c>
      <c r="AE20" s="5">
        <v>0</v>
      </c>
      <c r="AF20" s="5">
        <v>0</v>
      </c>
      <c r="AG20" s="5">
        <v>0</v>
      </c>
      <c r="AH20" s="5">
        <v>0</v>
      </c>
      <c r="AI20" s="5">
        <v>0</v>
      </c>
      <c r="AJ20" s="10">
        <v>0.06</v>
      </c>
      <c r="AK20" s="10">
        <v>0.06</v>
      </c>
      <c r="AL20" s="10">
        <v>0.06</v>
      </c>
      <c r="AM20" s="10">
        <v>0.06</v>
      </c>
      <c r="AN20" s="10">
        <v>0.06</v>
      </c>
      <c r="AO20" s="10">
        <v>0.06</v>
      </c>
      <c r="AP20" s="10">
        <v>0.06</v>
      </c>
      <c r="AQ20" s="10">
        <v>0.06</v>
      </c>
      <c r="AR20" s="10">
        <v>0.06</v>
      </c>
      <c r="AS20" s="10">
        <v>0.06</v>
      </c>
      <c r="AT20" s="10">
        <v>0.06</v>
      </c>
      <c r="AU20" s="10">
        <v>0.06</v>
      </c>
      <c r="AV20" s="10">
        <v>0.06</v>
      </c>
      <c r="AW20" s="10">
        <v>0.06</v>
      </c>
      <c r="AX20" s="10">
        <v>0.06</v>
      </c>
      <c r="AY20" s="10">
        <v>0.06</v>
      </c>
      <c r="AZ20" s="10">
        <v>0.06</v>
      </c>
      <c r="BA20" s="10">
        <v>0.06</v>
      </c>
      <c r="BB20" s="10">
        <v>0.06</v>
      </c>
      <c r="BC20" s="10">
        <v>0.06</v>
      </c>
      <c r="BD20" s="10">
        <v>0.06</v>
      </c>
      <c r="BE20" s="10">
        <v>0.06</v>
      </c>
      <c r="BF20" s="10">
        <v>0.06</v>
      </c>
      <c r="BG20" s="10">
        <v>0.06</v>
      </c>
      <c r="BH20" s="10">
        <v>0.06</v>
      </c>
      <c r="BI20" s="10">
        <v>0.06</v>
      </c>
      <c r="BJ20" s="10">
        <v>0.06</v>
      </c>
      <c r="BK20" s="10">
        <v>0.06</v>
      </c>
      <c r="BL20" s="10">
        <v>0.06</v>
      </c>
      <c r="BM20" s="10">
        <v>0.06</v>
      </c>
      <c r="BN20" s="10">
        <v>0.06</v>
      </c>
      <c r="BO20" s="10">
        <v>0.06</v>
      </c>
      <c r="BP20" s="10">
        <v>0.06</v>
      </c>
      <c r="BQ20" s="10">
        <v>0.06</v>
      </c>
      <c r="BR20" s="10">
        <v>0.06</v>
      </c>
      <c r="BS20" s="10">
        <v>0.06</v>
      </c>
      <c r="BT20" s="10">
        <v>0.06</v>
      </c>
      <c r="BU20" s="5">
        <v>0.06</v>
      </c>
      <c r="BV20" s="5">
        <v>0.06</v>
      </c>
      <c r="BW20" s="5">
        <v>0.06</v>
      </c>
      <c r="BX20" s="5">
        <v>0.06</v>
      </c>
      <c r="BY20" s="5">
        <v>0.06</v>
      </c>
      <c r="BZ20" s="5">
        <v>0.06</v>
      </c>
      <c r="CA20" s="5">
        <v>0.06</v>
      </c>
      <c r="CB20" s="5">
        <v>0.06</v>
      </c>
      <c r="CC20" s="5">
        <v>0.06</v>
      </c>
      <c r="CD20" s="5">
        <v>0.06</v>
      </c>
      <c r="CE20" s="5">
        <v>0.06</v>
      </c>
      <c r="CF20" s="5">
        <v>0.06</v>
      </c>
      <c r="CG20" s="5">
        <v>0.06</v>
      </c>
      <c r="CH20" s="5">
        <v>0.06</v>
      </c>
      <c r="CI20" s="5">
        <v>0.06</v>
      </c>
      <c r="CJ20" s="5">
        <v>0.06</v>
      </c>
      <c r="CK20" s="5">
        <v>0.06</v>
      </c>
      <c r="CL20" s="5">
        <v>0.06</v>
      </c>
      <c r="CM20" s="5">
        <v>0.06</v>
      </c>
      <c r="CN20" s="5">
        <v>0.06</v>
      </c>
      <c r="CO20" s="5">
        <v>0.06</v>
      </c>
      <c r="CP20" s="5">
        <v>0.06</v>
      </c>
      <c r="CQ20" s="5">
        <v>0.06</v>
      </c>
      <c r="CR20" s="5">
        <v>0.06</v>
      </c>
      <c r="CS20" s="5">
        <v>0.06</v>
      </c>
      <c r="CT20" s="5">
        <v>0.06</v>
      </c>
      <c r="CU20" s="5">
        <v>0.06</v>
      </c>
      <c r="CV20" s="5">
        <v>0.06</v>
      </c>
      <c r="CW20" s="5">
        <v>0.06</v>
      </c>
      <c r="CX20" s="6">
        <v>0.06</v>
      </c>
      <c r="CY20" s="6">
        <v>0.06</v>
      </c>
      <c r="CZ20" s="6">
        <v>0.06</v>
      </c>
      <c r="DA20" s="6">
        <v>0.06</v>
      </c>
      <c r="DB20" s="6">
        <v>0.06</v>
      </c>
      <c r="DC20" s="6">
        <v>0.06</v>
      </c>
      <c r="DD20" s="6">
        <v>0.06</v>
      </c>
      <c r="DE20" s="6">
        <v>0.06</v>
      </c>
      <c r="DF20" s="6">
        <v>0.06</v>
      </c>
      <c r="DG20" s="6">
        <v>0.06</v>
      </c>
      <c r="DH20" s="6">
        <v>0.06</v>
      </c>
      <c r="DI20" s="6">
        <v>0.06</v>
      </c>
      <c r="DJ20" s="6">
        <v>0.06</v>
      </c>
      <c r="DK20" s="6">
        <v>0.06</v>
      </c>
      <c r="DL20" s="6">
        <v>0.06</v>
      </c>
      <c r="DM20" s="6">
        <v>0.06</v>
      </c>
      <c r="DN20" s="6">
        <v>0.06</v>
      </c>
      <c r="DO20" s="6">
        <v>0.06</v>
      </c>
      <c r="DP20" s="6">
        <v>0.06</v>
      </c>
      <c r="DQ20" s="6">
        <v>0.06</v>
      </c>
      <c r="DR20" s="6">
        <v>0.06</v>
      </c>
      <c r="DS20" s="6">
        <v>0.06</v>
      </c>
      <c r="DT20" s="6">
        <v>4.2500000000000003E-2</v>
      </c>
      <c r="DU20" s="6">
        <v>4.2500000000000003E-2</v>
      </c>
      <c r="DV20" s="6">
        <v>4.2500000000000003E-2</v>
      </c>
      <c r="DW20" s="6">
        <v>0.03</v>
      </c>
      <c r="DX20" s="6">
        <v>0.03</v>
      </c>
      <c r="DY20" s="7"/>
      <c r="DZ20" s="7"/>
      <c r="EA20" s="7"/>
      <c r="EB20" s="7"/>
      <c r="EC20" s="7"/>
      <c r="ED20" s="7"/>
      <c r="EE20" s="7"/>
      <c r="EF20" s="7"/>
      <c r="EG20" s="7"/>
      <c r="EH20" s="7"/>
      <c r="EI20" s="7"/>
      <c r="EJ20" s="7"/>
      <c r="EK20" s="7"/>
      <c r="EL20" s="7"/>
      <c r="EM20" s="7"/>
      <c r="EN20" s="7"/>
      <c r="EO20" s="7"/>
      <c r="EP20" s="7"/>
      <c r="EQ20" s="7"/>
      <c r="ER20" s="7"/>
      <c r="ES20" s="7"/>
      <c r="ET20" s="7"/>
      <c r="EU20" s="7"/>
      <c r="EV20" s="7"/>
      <c r="EW20" s="7"/>
      <c r="EX20" s="7"/>
      <c r="EY20" s="7"/>
      <c r="EZ20" s="7"/>
      <c r="FA20" s="7"/>
      <c r="FB20" s="7"/>
      <c r="FC20" s="7"/>
      <c r="FD20" s="7"/>
      <c r="FE20" s="7"/>
      <c r="FF20" s="7"/>
      <c r="FG20" s="7"/>
      <c r="FH20" s="7"/>
    </row>
    <row r="21" spans="1:164" ht="15" customHeight="1" x14ac:dyDescent="0.35">
      <c r="A21" s="9" t="s">
        <v>37</v>
      </c>
      <c r="B21" s="3">
        <v>0</v>
      </c>
      <c r="C21" s="4">
        <v>0</v>
      </c>
      <c r="D21" s="5">
        <v>0</v>
      </c>
      <c r="E21" s="5">
        <v>0</v>
      </c>
      <c r="F21" s="5">
        <v>0</v>
      </c>
      <c r="G21" s="5">
        <v>0</v>
      </c>
      <c r="H21" s="5">
        <v>0</v>
      </c>
      <c r="I21" s="5">
        <v>0</v>
      </c>
      <c r="J21" s="5">
        <v>0</v>
      </c>
      <c r="K21" s="5">
        <v>0</v>
      </c>
      <c r="L21" s="5">
        <v>0</v>
      </c>
      <c r="M21" s="5">
        <v>0</v>
      </c>
      <c r="N21" s="5">
        <v>0</v>
      </c>
      <c r="O21" s="5">
        <v>0</v>
      </c>
      <c r="P21" s="5">
        <v>0</v>
      </c>
      <c r="Q21" s="5">
        <v>0</v>
      </c>
      <c r="R21" s="5">
        <v>0</v>
      </c>
      <c r="S21" s="5">
        <v>0</v>
      </c>
      <c r="T21" s="5">
        <v>0</v>
      </c>
      <c r="U21" s="5">
        <v>0</v>
      </c>
      <c r="V21" s="5">
        <v>0</v>
      </c>
      <c r="W21" s="5">
        <v>0</v>
      </c>
      <c r="X21" s="5">
        <v>0</v>
      </c>
      <c r="Y21" s="5">
        <v>0</v>
      </c>
      <c r="Z21" s="5">
        <v>0</v>
      </c>
      <c r="AA21" s="5">
        <v>0</v>
      </c>
      <c r="AB21" s="5">
        <v>0</v>
      </c>
      <c r="AC21" s="5">
        <v>0</v>
      </c>
      <c r="AD21" s="5">
        <v>0</v>
      </c>
      <c r="AE21" s="5">
        <v>0</v>
      </c>
      <c r="AF21" s="5">
        <v>0</v>
      </c>
      <c r="AG21" s="5">
        <v>0</v>
      </c>
      <c r="AH21" s="5">
        <v>0</v>
      </c>
      <c r="AI21" s="5">
        <v>0</v>
      </c>
      <c r="AJ21" s="5">
        <v>0</v>
      </c>
      <c r="AK21" s="5">
        <v>0</v>
      </c>
      <c r="AL21" s="5">
        <v>0</v>
      </c>
      <c r="AM21" s="5">
        <v>0</v>
      </c>
      <c r="AN21" s="5">
        <v>0</v>
      </c>
      <c r="AO21" s="5">
        <v>0</v>
      </c>
      <c r="AP21" s="5">
        <v>0</v>
      </c>
      <c r="AQ21" s="5">
        <v>0</v>
      </c>
      <c r="AR21" s="5">
        <v>0</v>
      </c>
      <c r="AS21" s="5">
        <v>0</v>
      </c>
      <c r="AT21" s="5">
        <v>0</v>
      </c>
      <c r="AU21" s="5">
        <v>0</v>
      </c>
      <c r="AV21" s="5">
        <v>0</v>
      </c>
      <c r="AW21" s="5">
        <v>0</v>
      </c>
      <c r="AX21" s="5">
        <v>0</v>
      </c>
      <c r="AY21" s="5">
        <v>0</v>
      </c>
      <c r="AZ21" s="5">
        <v>0</v>
      </c>
      <c r="BA21" s="5">
        <v>0</v>
      </c>
      <c r="BB21" s="5">
        <v>0</v>
      </c>
      <c r="BC21" s="5">
        <v>0</v>
      </c>
      <c r="BD21" s="5">
        <v>0</v>
      </c>
      <c r="BE21" s="5">
        <v>0</v>
      </c>
      <c r="BF21" s="5">
        <v>0</v>
      </c>
      <c r="BG21" s="5">
        <v>0</v>
      </c>
      <c r="BH21" s="5">
        <v>0</v>
      </c>
      <c r="BI21" s="5">
        <v>0</v>
      </c>
      <c r="BJ21" s="5">
        <v>0</v>
      </c>
      <c r="BK21" s="5">
        <v>0</v>
      </c>
      <c r="BL21" s="5">
        <v>0</v>
      </c>
      <c r="BM21" s="5">
        <v>0</v>
      </c>
      <c r="BN21" s="5">
        <v>0</v>
      </c>
      <c r="BO21" s="5">
        <v>0</v>
      </c>
      <c r="BP21" s="5">
        <v>0</v>
      </c>
      <c r="BQ21" s="5">
        <v>0</v>
      </c>
      <c r="BR21" s="5">
        <v>0</v>
      </c>
      <c r="BS21" s="5">
        <v>0.06</v>
      </c>
      <c r="BT21" s="5">
        <v>0.06</v>
      </c>
      <c r="BU21" s="5">
        <v>0.06</v>
      </c>
      <c r="BV21" s="5">
        <v>0.06</v>
      </c>
      <c r="BW21" s="5">
        <v>0.06</v>
      </c>
      <c r="BX21" s="5">
        <v>0.06</v>
      </c>
      <c r="BY21" s="5">
        <v>0.06</v>
      </c>
      <c r="BZ21" s="5">
        <v>0.08</v>
      </c>
      <c r="CA21" s="5">
        <v>0.1</v>
      </c>
      <c r="CB21" s="5">
        <v>0.1</v>
      </c>
      <c r="CC21" s="5">
        <v>0.1</v>
      </c>
      <c r="CD21" s="5">
        <v>0.1</v>
      </c>
      <c r="CE21" s="5">
        <v>0.1</v>
      </c>
      <c r="CF21" s="5">
        <v>0.1</v>
      </c>
      <c r="CG21" s="5">
        <v>0.1</v>
      </c>
      <c r="CH21" s="5">
        <v>0.1</v>
      </c>
      <c r="CI21" s="5">
        <v>0.1</v>
      </c>
      <c r="CJ21" s="5">
        <v>0.1</v>
      </c>
      <c r="CK21" s="5">
        <v>0.1</v>
      </c>
      <c r="CL21" s="5">
        <v>0.08</v>
      </c>
      <c r="CM21" s="5">
        <v>8.5000000000000006E-2</v>
      </c>
      <c r="CN21" s="5">
        <v>8.5000000000000006E-2</v>
      </c>
      <c r="CO21" s="5">
        <f>8%*1.1</f>
        <v>8.8000000000000009E-2</v>
      </c>
      <c r="CP21" s="5">
        <f>8%*1.1</f>
        <v>8.8000000000000009E-2</v>
      </c>
      <c r="CQ21" s="5">
        <v>8.5000000000000006E-2</v>
      </c>
      <c r="CR21" s="5">
        <v>8.5000000000000006E-2</v>
      </c>
      <c r="CS21" s="5">
        <v>8.5000000000000006E-2</v>
      </c>
      <c r="CT21" s="5">
        <v>8.5000000000000006E-2</v>
      </c>
      <c r="CU21" s="5">
        <v>8.5000000000000006E-2</v>
      </c>
      <c r="CV21" s="5">
        <v>8.5000000000000006E-2</v>
      </c>
      <c r="CW21" s="5">
        <v>8.5000000000000006E-2</v>
      </c>
      <c r="CX21" s="6">
        <v>8.5000000000000006E-2</v>
      </c>
      <c r="CY21" s="6">
        <v>8.5000000000000006E-2</v>
      </c>
      <c r="CZ21" s="6">
        <v>8.5000000000000006E-2</v>
      </c>
      <c r="DA21" s="6">
        <v>8.5000000000000006E-2</v>
      </c>
      <c r="DB21" s="6">
        <v>8.5000000000000006E-2</v>
      </c>
      <c r="DC21" s="6">
        <v>8.5000000000000006E-2</v>
      </c>
      <c r="DD21" s="6">
        <v>8.5000000000000006E-2</v>
      </c>
      <c r="DE21" s="6">
        <v>8.5000000000000006E-2</v>
      </c>
      <c r="DF21" s="6">
        <v>8.5000000000000006E-2</v>
      </c>
      <c r="DG21" s="6">
        <v>8.5000000000000006E-2</v>
      </c>
      <c r="DH21" s="6">
        <v>8.5000000000000006E-2</v>
      </c>
      <c r="DI21" s="6">
        <v>8.5000000000000006E-2</v>
      </c>
      <c r="DJ21" s="6">
        <v>8.5000000000000006E-2</v>
      </c>
      <c r="DK21" s="6">
        <v>0.08</v>
      </c>
      <c r="DL21" s="6">
        <v>7.9500000000000001E-2</v>
      </c>
      <c r="DM21" s="6">
        <v>7.9500000000000001E-2</v>
      </c>
      <c r="DN21" s="6">
        <v>7.1500000000000008E-2</v>
      </c>
      <c r="DO21" s="6">
        <v>7.1500000000000008E-2</v>
      </c>
      <c r="DP21" s="6">
        <v>7.1500000000000008E-2</v>
      </c>
      <c r="DQ21" s="6">
        <v>7.1500000000000008E-2</v>
      </c>
      <c r="DR21" s="6">
        <v>7.1500000000000008E-2</v>
      </c>
      <c r="DS21" s="6">
        <v>7.1500000000000008E-2</v>
      </c>
      <c r="DT21" s="6">
        <v>7.1500000000000008E-2</v>
      </c>
      <c r="DU21" s="6">
        <v>7.1500000000000008E-2</v>
      </c>
      <c r="DV21" s="6">
        <v>7.1499999999999994E-2</v>
      </c>
      <c r="DW21" s="6">
        <v>7.1499999999999994E-2</v>
      </c>
      <c r="DX21" s="6">
        <v>7.1499999999999994E-2</v>
      </c>
      <c r="DY21" s="7"/>
      <c r="DZ21" s="7"/>
      <c r="EA21" s="7"/>
      <c r="EB21" s="7"/>
      <c r="EC21" s="7"/>
      <c r="ED21" s="7"/>
      <c r="EE21" s="7"/>
      <c r="EF21" s="7"/>
      <c r="EG21" s="7"/>
      <c r="EH21" s="7"/>
      <c r="EI21" s="7"/>
      <c r="EJ21" s="7"/>
      <c r="EK21" s="7"/>
      <c r="EL21" s="7"/>
      <c r="EM21" s="7"/>
      <c r="EN21" s="7"/>
      <c r="EO21" s="7"/>
      <c r="EP21" s="7"/>
      <c r="EQ21" s="7"/>
      <c r="ER21" s="7"/>
      <c r="ES21" s="7"/>
      <c r="ET21" s="7"/>
      <c r="EU21" s="7"/>
      <c r="EV21" s="7"/>
      <c r="EW21" s="7"/>
      <c r="EX21" s="7"/>
      <c r="EY21" s="7"/>
      <c r="EZ21" s="7"/>
      <c r="FA21" s="7"/>
      <c r="FB21" s="7"/>
      <c r="FC21" s="7"/>
      <c r="FD21" s="7"/>
      <c r="FE21" s="7"/>
      <c r="FF21" s="7"/>
      <c r="FG21" s="7"/>
      <c r="FH21" s="7"/>
    </row>
    <row r="22" spans="1:164" ht="15" customHeight="1" x14ac:dyDescent="0.35">
      <c r="A22" s="9" t="s">
        <v>38</v>
      </c>
      <c r="B22" s="3">
        <v>0</v>
      </c>
      <c r="C22" s="4">
        <v>0</v>
      </c>
      <c r="D22" s="5">
        <v>0</v>
      </c>
      <c r="E22" s="5">
        <v>0</v>
      </c>
      <c r="F22" s="5">
        <v>0</v>
      </c>
      <c r="G22" s="5">
        <v>0</v>
      </c>
      <c r="H22" s="5">
        <v>0</v>
      </c>
      <c r="I22" s="5">
        <v>0</v>
      </c>
      <c r="J22" s="5">
        <v>0</v>
      </c>
      <c r="K22" s="5">
        <v>0</v>
      </c>
      <c r="L22" s="5">
        <v>0</v>
      </c>
      <c r="M22" s="5">
        <v>0</v>
      </c>
      <c r="N22" s="5">
        <v>0</v>
      </c>
      <c r="O22" s="5">
        <v>0</v>
      </c>
      <c r="P22" s="5">
        <v>0</v>
      </c>
      <c r="Q22" s="5">
        <v>0</v>
      </c>
      <c r="R22" s="5">
        <v>0</v>
      </c>
      <c r="S22" s="5">
        <v>0</v>
      </c>
      <c r="T22" s="5">
        <v>0</v>
      </c>
      <c r="U22" s="5">
        <v>0</v>
      </c>
      <c r="V22" s="5">
        <v>0</v>
      </c>
      <c r="W22" s="5">
        <v>0</v>
      </c>
      <c r="X22" s="5">
        <v>0</v>
      </c>
      <c r="Y22" s="5">
        <v>0</v>
      </c>
      <c r="Z22" s="5">
        <v>0</v>
      </c>
      <c r="AA22" s="5">
        <v>0</v>
      </c>
      <c r="AB22" s="5">
        <v>0</v>
      </c>
      <c r="AC22" s="5">
        <v>0</v>
      </c>
      <c r="AD22" s="5">
        <v>0</v>
      </c>
      <c r="AE22" s="5">
        <v>0</v>
      </c>
      <c r="AF22" s="5">
        <v>0</v>
      </c>
      <c r="AG22" s="5">
        <v>0</v>
      </c>
      <c r="AH22" s="5">
        <v>0</v>
      </c>
      <c r="AI22" s="5">
        <v>0</v>
      </c>
      <c r="AJ22" s="5">
        <v>0</v>
      </c>
      <c r="AK22" s="5">
        <v>0</v>
      </c>
      <c r="AL22" s="5">
        <v>0</v>
      </c>
      <c r="AM22" s="10">
        <v>5.0000000000000001E-3</v>
      </c>
      <c r="AN22" s="10">
        <v>5.0000000000000001E-3</v>
      </c>
      <c r="AO22" s="10">
        <v>2.5000000000000001E-2</v>
      </c>
      <c r="AP22" s="10">
        <v>2.5000000000000001E-2</v>
      </c>
      <c r="AQ22" s="5">
        <v>0.02</v>
      </c>
      <c r="AR22" s="10">
        <f>2%-(2%*(1/3))</f>
        <v>1.3333333333333334E-2</v>
      </c>
      <c r="AS22" s="10">
        <f>2%-(2%*(1/3))</f>
        <v>1.3333333333333334E-2</v>
      </c>
      <c r="AT22" s="10">
        <f>2%-(2%*(1/3))</f>
        <v>1.3333333333333334E-2</v>
      </c>
      <c r="AU22" s="10">
        <v>0.02</v>
      </c>
      <c r="AV22" s="10">
        <v>0.02</v>
      </c>
      <c r="AW22" s="10">
        <v>2.5000000000000001E-2</v>
      </c>
      <c r="AX22" s="10">
        <v>1.4999999999999999E-2</v>
      </c>
      <c r="AY22" s="10">
        <v>0.02</v>
      </c>
      <c r="AZ22" s="10">
        <v>0.02</v>
      </c>
      <c r="BA22" s="10">
        <f>2%-(2%*15%)</f>
        <v>1.7000000000000001E-2</v>
      </c>
      <c r="BB22" s="10">
        <f>2%-(2%*15%)</f>
        <v>1.7000000000000001E-2</v>
      </c>
      <c r="BC22" s="10">
        <v>0.02</v>
      </c>
      <c r="BD22" s="10">
        <v>0.02</v>
      </c>
      <c r="BE22" s="10">
        <v>0.02</v>
      </c>
      <c r="BF22" s="10">
        <v>0.02</v>
      </c>
      <c r="BG22" s="10">
        <v>0.02</v>
      </c>
      <c r="BH22" s="10">
        <v>0.03</v>
      </c>
      <c r="BI22" s="10">
        <v>0.03</v>
      </c>
      <c r="BJ22" s="10">
        <v>0.03</v>
      </c>
      <c r="BK22" s="10">
        <v>0.03</v>
      </c>
      <c r="BL22" s="10">
        <v>0.03</v>
      </c>
      <c r="BM22" s="10">
        <v>0.03</v>
      </c>
      <c r="BN22" s="10">
        <v>0.03</v>
      </c>
      <c r="BO22" s="10">
        <v>0.03</v>
      </c>
      <c r="BP22" s="10">
        <v>0.03</v>
      </c>
      <c r="BQ22" s="10">
        <v>0.03</v>
      </c>
      <c r="BR22" s="5">
        <v>0.05</v>
      </c>
      <c r="BS22" s="5">
        <v>0.05</v>
      </c>
      <c r="BT22" s="5">
        <v>0.05</v>
      </c>
      <c r="BU22" s="5">
        <v>0.05</v>
      </c>
      <c r="BV22" s="5">
        <v>0.05</v>
      </c>
      <c r="BW22" s="5">
        <v>0.05</v>
      </c>
      <c r="BX22" s="5">
        <v>0.05</v>
      </c>
      <c r="BY22" s="5">
        <v>0.05</v>
      </c>
      <c r="BZ22" s="5">
        <v>0.05</v>
      </c>
      <c r="CA22" s="5">
        <v>0.05</v>
      </c>
      <c r="CB22" s="5">
        <v>0.05</v>
      </c>
      <c r="CC22" s="5">
        <v>0.05</v>
      </c>
      <c r="CD22" s="5">
        <v>0.05</v>
      </c>
      <c r="CE22" s="5">
        <v>0.05</v>
      </c>
      <c r="CF22" s="5">
        <v>0.05</v>
      </c>
      <c r="CG22" s="5">
        <v>0.05</v>
      </c>
      <c r="CH22" s="5">
        <v>0.05</v>
      </c>
      <c r="CI22" s="5">
        <v>0.05</v>
      </c>
      <c r="CJ22" s="5">
        <v>0.05</v>
      </c>
      <c r="CK22" s="5">
        <v>0.05</v>
      </c>
      <c r="CL22" s="5">
        <v>0.05</v>
      </c>
      <c r="CM22" s="5">
        <v>0.05</v>
      </c>
      <c r="CN22" s="5">
        <v>0.05</v>
      </c>
      <c r="CO22" s="5">
        <v>0.05</v>
      </c>
      <c r="CP22" s="5">
        <v>0.06</v>
      </c>
      <c r="CQ22" s="5">
        <v>0.06</v>
      </c>
      <c r="CR22" s="5">
        <v>0.06</v>
      </c>
      <c r="CS22" s="5">
        <v>0.06</v>
      </c>
      <c r="CT22" s="5">
        <v>0.05</v>
      </c>
      <c r="CU22" s="5">
        <v>4.8750000000000002E-2</v>
      </c>
      <c r="CV22" s="5">
        <v>4.9500000000000002E-2</v>
      </c>
      <c r="CW22" s="5">
        <v>4.8500000000000001E-2</v>
      </c>
      <c r="CX22" s="6">
        <v>4.8499999999999995E-2</v>
      </c>
      <c r="CY22" s="6">
        <v>4.8000000000000001E-2</v>
      </c>
      <c r="CZ22" s="6">
        <v>4.7500000000000001E-2</v>
      </c>
      <c r="DA22" s="6">
        <v>4.7500000000000001E-2</v>
      </c>
      <c r="DB22" s="6">
        <v>4.7500000000000001E-2</v>
      </c>
      <c r="DC22" s="6">
        <v>4.7500000000000001E-2</v>
      </c>
      <c r="DD22" s="6">
        <v>4.7500000000000001E-2</v>
      </c>
      <c r="DE22" s="6">
        <v>4.7500000000000001E-2</v>
      </c>
      <c r="DF22" s="6">
        <v>5.5E-2</v>
      </c>
      <c r="DG22" s="6">
        <v>6.25E-2</v>
      </c>
      <c r="DH22" s="6">
        <v>6.25E-2</v>
      </c>
      <c r="DI22" s="6">
        <v>5.5E-2</v>
      </c>
      <c r="DJ22" s="6">
        <v>5.5E-2</v>
      </c>
      <c r="DK22" s="6">
        <v>5.7500000000000002E-2</v>
      </c>
      <c r="DL22" s="6">
        <v>5.7500000000000002E-2</v>
      </c>
      <c r="DM22" s="6">
        <v>5.7500000000000002E-2</v>
      </c>
      <c r="DN22" s="6">
        <v>5.7500000000000002E-2</v>
      </c>
      <c r="DO22" s="6">
        <v>5.7500000000000002E-2</v>
      </c>
      <c r="DP22" s="6">
        <v>5.7500000000000002E-2</v>
      </c>
      <c r="DQ22" s="6">
        <v>5.7500000000000002E-2</v>
      </c>
      <c r="DR22" s="6">
        <v>5.7500000000000002E-2</v>
      </c>
      <c r="DS22" s="6">
        <v>5.7500000000000002E-2</v>
      </c>
      <c r="DT22" s="6">
        <v>5.7500000000000002E-2</v>
      </c>
      <c r="DU22" s="6">
        <v>5.7500000000000002E-2</v>
      </c>
      <c r="DV22" s="6">
        <v>5.7500000000000002E-2</v>
      </c>
      <c r="DW22" s="6">
        <v>6.5000000000000002E-2</v>
      </c>
      <c r="DX22" s="6">
        <v>6.5000000000000002E-2</v>
      </c>
      <c r="DY22" s="7"/>
      <c r="DZ22" s="7"/>
      <c r="EA22" s="7"/>
      <c r="EB22" s="7"/>
      <c r="EC22" s="7"/>
      <c r="ED22" s="7"/>
      <c r="EE22" s="7"/>
      <c r="EF22" s="7"/>
      <c r="EG22" s="7"/>
      <c r="EH22" s="7"/>
      <c r="EI22" s="7"/>
      <c r="EJ22" s="7"/>
      <c r="EK22" s="7"/>
      <c r="EL22" s="7"/>
      <c r="EM22" s="7"/>
      <c r="EN22" s="7"/>
      <c r="EO22" s="7"/>
      <c r="EP22" s="7"/>
      <c r="EQ22" s="7"/>
      <c r="ER22" s="7"/>
      <c r="ES22" s="7"/>
      <c r="ET22" s="7"/>
      <c r="EU22" s="7"/>
      <c r="EV22" s="7"/>
      <c r="EW22" s="7"/>
      <c r="EX22" s="7"/>
      <c r="EY22" s="7"/>
      <c r="EZ22" s="7"/>
      <c r="FA22" s="7"/>
      <c r="FB22" s="7"/>
      <c r="FC22" s="7"/>
      <c r="FD22" s="7"/>
      <c r="FE22" s="7"/>
      <c r="FF22" s="7"/>
      <c r="FG22" s="7"/>
      <c r="FH22" s="7"/>
    </row>
    <row r="23" spans="1:164" ht="15" customHeight="1" x14ac:dyDescent="0.35">
      <c r="A23" s="9" t="s">
        <v>39</v>
      </c>
      <c r="B23" s="3">
        <v>0</v>
      </c>
      <c r="C23" s="4">
        <v>0</v>
      </c>
      <c r="D23" s="5">
        <v>0</v>
      </c>
      <c r="E23" s="5">
        <v>0</v>
      </c>
      <c r="F23" s="5">
        <v>0</v>
      </c>
      <c r="G23" s="5">
        <v>0</v>
      </c>
      <c r="H23" s="5">
        <v>0</v>
      </c>
      <c r="I23" s="5">
        <v>0</v>
      </c>
      <c r="J23" s="5">
        <v>0</v>
      </c>
      <c r="K23" s="5">
        <v>0</v>
      </c>
      <c r="L23" s="5">
        <v>0</v>
      </c>
      <c r="M23" s="5">
        <v>0</v>
      </c>
      <c r="N23" s="5">
        <v>0</v>
      </c>
      <c r="O23" s="5">
        <v>0</v>
      </c>
      <c r="P23" s="5">
        <v>0</v>
      </c>
      <c r="Q23" s="5">
        <v>0</v>
      </c>
      <c r="R23" s="5">
        <v>0</v>
      </c>
      <c r="S23" s="5">
        <v>1.4999999999999999E-2</v>
      </c>
      <c r="T23" s="5">
        <f>1.5%+1%</f>
        <v>2.5000000000000001E-2</v>
      </c>
      <c r="U23" s="5">
        <f>1.5%+1%</f>
        <v>2.5000000000000001E-2</v>
      </c>
      <c r="V23" s="5">
        <v>1.4999999999999999E-2</v>
      </c>
      <c r="W23" s="5">
        <v>1.4999999999999999E-2</v>
      </c>
      <c r="X23" s="5">
        <v>1.4999999999999999E-2</v>
      </c>
      <c r="Y23" s="5">
        <f t="shared" ref="Y23:AG23" si="3">1.5%*1.1</f>
        <v>1.6500000000000001E-2</v>
      </c>
      <c r="Z23" s="5">
        <f t="shared" si="3"/>
        <v>1.6500000000000001E-2</v>
      </c>
      <c r="AA23" s="5">
        <f t="shared" si="3"/>
        <v>1.6500000000000001E-2</v>
      </c>
      <c r="AB23" s="5">
        <f t="shared" si="3"/>
        <v>1.6500000000000001E-2</v>
      </c>
      <c r="AC23" s="5">
        <f t="shared" si="3"/>
        <v>1.6500000000000001E-2</v>
      </c>
      <c r="AD23" s="5">
        <f t="shared" si="3"/>
        <v>1.6500000000000001E-2</v>
      </c>
      <c r="AE23" s="5">
        <f t="shared" si="3"/>
        <v>1.6500000000000001E-2</v>
      </c>
      <c r="AF23" s="5">
        <f t="shared" si="3"/>
        <v>1.6500000000000001E-2</v>
      </c>
      <c r="AG23" s="5">
        <f t="shared" si="3"/>
        <v>1.6500000000000001E-2</v>
      </c>
      <c r="AH23" s="5">
        <v>1.4999999999999999E-2</v>
      </c>
      <c r="AI23" s="5">
        <v>1.4999999999999999E-2</v>
      </c>
      <c r="AJ23" s="5">
        <v>1.4999999999999999E-2</v>
      </c>
      <c r="AK23" s="5">
        <v>1.4999999999999999E-2</v>
      </c>
      <c r="AL23" s="10">
        <v>1.4999999999999999E-2</v>
      </c>
      <c r="AM23" s="10">
        <v>1.4999999999999999E-2</v>
      </c>
      <c r="AN23" s="10">
        <v>1.4999999999999999E-2</v>
      </c>
      <c r="AO23" s="10">
        <v>1.4999999999999999E-2</v>
      </c>
      <c r="AP23" s="10">
        <v>1.4999999999999999E-2</v>
      </c>
      <c r="AQ23" s="10">
        <f t="shared" ref="AQ23:AY23" si="4">1.5%*1.13</f>
        <v>1.6949999999999996E-2</v>
      </c>
      <c r="AR23" s="10">
        <f t="shared" si="4"/>
        <v>1.6949999999999996E-2</v>
      </c>
      <c r="AS23" s="10">
        <f t="shared" si="4"/>
        <v>1.6949999999999996E-2</v>
      </c>
      <c r="AT23" s="10">
        <f t="shared" si="4"/>
        <v>1.6949999999999996E-2</v>
      </c>
      <c r="AU23" s="10">
        <f t="shared" si="4"/>
        <v>1.6949999999999996E-2</v>
      </c>
      <c r="AV23" s="10">
        <f t="shared" si="4"/>
        <v>1.6949999999999996E-2</v>
      </c>
      <c r="AW23" s="10">
        <f t="shared" si="4"/>
        <v>1.6949999999999996E-2</v>
      </c>
      <c r="AX23" s="10">
        <f t="shared" si="4"/>
        <v>1.6949999999999996E-2</v>
      </c>
      <c r="AY23" s="10">
        <f t="shared" si="4"/>
        <v>1.6949999999999996E-2</v>
      </c>
      <c r="AZ23" s="10">
        <f>1.5%*1.23</f>
        <v>1.8449999999999998E-2</v>
      </c>
      <c r="BA23" s="10">
        <f>1.5%*1.23</f>
        <v>1.8449999999999998E-2</v>
      </c>
      <c r="BB23" s="10">
        <f>1.5%*1.23</f>
        <v>1.8449999999999998E-2</v>
      </c>
      <c r="BC23" s="10">
        <f>1.5%*1.23</f>
        <v>1.8449999999999998E-2</v>
      </c>
      <c r="BD23" s="10">
        <f>1.5%*1.23</f>
        <v>1.8449999999999998E-2</v>
      </c>
      <c r="BE23" s="10">
        <f t="shared" ref="BE23:BP23" si="5">(1.5%+1%)*1.23</f>
        <v>3.075E-2</v>
      </c>
      <c r="BF23" s="10">
        <f t="shared" si="5"/>
        <v>3.075E-2</v>
      </c>
      <c r="BG23" s="10">
        <f t="shared" si="5"/>
        <v>3.075E-2</v>
      </c>
      <c r="BH23" s="10">
        <f t="shared" si="5"/>
        <v>3.075E-2</v>
      </c>
      <c r="BI23" s="10">
        <f t="shared" si="5"/>
        <v>3.075E-2</v>
      </c>
      <c r="BJ23" s="10">
        <f t="shared" si="5"/>
        <v>3.075E-2</v>
      </c>
      <c r="BK23" s="10">
        <f t="shared" si="5"/>
        <v>3.075E-2</v>
      </c>
      <c r="BL23" s="10">
        <f t="shared" si="5"/>
        <v>3.075E-2</v>
      </c>
      <c r="BM23" s="10">
        <f t="shared" si="5"/>
        <v>3.075E-2</v>
      </c>
      <c r="BN23" s="10">
        <f t="shared" si="5"/>
        <v>3.075E-2</v>
      </c>
      <c r="BO23" s="10">
        <f t="shared" si="5"/>
        <v>3.075E-2</v>
      </c>
      <c r="BP23" s="10">
        <f t="shared" si="5"/>
        <v>3.075E-2</v>
      </c>
      <c r="BQ23" s="10">
        <v>0.04</v>
      </c>
      <c r="BR23" s="5">
        <v>0.04</v>
      </c>
      <c r="BS23" s="5">
        <v>0.04</v>
      </c>
      <c r="BT23" s="5">
        <v>0.04</v>
      </c>
      <c r="BU23" s="5">
        <v>0.05</v>
      </c>
      <c r="BV23" s="5">
        <v>0.05</v>
      </c>
      <c r="BW23" s="5">
        <v>0.05</v>
      </c>
      <c r="BX23" s="5">
        <v>0.05</v>
      </c>
      <c r="BY23" s="5">
        <f t="shared" ref="BY23:CH23" si="6">5%*1.075</f>
        <v>5.3749999999999999E-2</v>
      </c>
      <c r="BZ23" s="5">
        <f t="shared" si="6"/>
        <v>5.3749999999999999E-2</v>
      </c>
      <c r="CA23" s="5">
        <f t="shared" si="6"/>
        <v>5.3749999999999999E-2</v>
      </c>
      <c r="CB23" s="5">
        <f t="shared" si="6"/>
        <v>5.3749999999999999E-2</v>
      </c>
      <c r="CC23" s="5">
        <f t="shared" si="6"/>
        <v>5.3749999999999999E-2</v>
      </c>
      <c r="CD23" s="5">
        <f t="shared" si="6"/>
        <v>5.3749999999999999E-2</v>
      </c>
      <c r="CE23" s="5">
        <f t="shared" si="6"/>
        <v>5.3749999999999999E-2</v>
      </c>
      <c r="CF23" s="5">
        <f t="shared" si="6"/>
        <v>5.3749999999999999E-2</v>
      </c>
      <c r="CG23" s="5">
        <f t="shared" si="6"/>
        <v>5.3749999999999999E-2</v>
      </c>
      <c r="CH23" s="5">
        <f t="shared" si="6"/>
        <v>5.3749999999999999E-2</v>
      </c>
      <c r="CI23" s="5">
        <f>5%*1.0375</f>
        <v>5.1875000000000004E-2</v>
      </c>
      <c r="CJ23" s="5">
        <v>0.05</v>
      </c>
      <c r="CK23" s="5">
        <v>0.05</v>
      </c>
      <c r="CL23" s="5">
        <v>0.05</v>
      </c>
      <c r="CM23" s="5">
        <v>5.3749999999999999E-2</v>
      </c>
      <c r="CN23" s="5">
        <v>5.9499999999999997E-2</v>
      </c>
      <c r="CO23" s="5">
        <v>6.25E-2</v>
      </c>
      <c r="CP23" s="5">
        <v>5.9499999999999997E-2</v>
      </c>
      <c r="CQ23" s="5">
        <v>5.9499999999999997E-2</v>
      </c>
      <c r="CR23" s="5">
        <v>5.9499999999999997E-2</v>
      </c>
      <c r="CS23" s="5">
        <v>5.9499999999999997E-2</v>
      </c>
      <c r="CT23" s="5">
        <v>5.9499999999999997E-2</v>
      </c>
      <c r="CU23" s="5">
        <v>5.9499999999999997E-2</v>
      </c>
      <c r="CV23" s="5">
        <v>5.9499999999999997E-2</v>
      </c>
      <c r="CW23" s="5">
        <v>5.9499999999999997E-2</v>
      </c>
      <c r="CX23" s="6">
        <v>5.9500000000000004E-2</v>
      </c>
      <c r="CY23" s="6">
        <v>5.5999999999999994E-2</v>
      </c>
      <c r="CZ23" s="6">
        <v>5.2999999999999999E-2</v>
      </c>
      <c r="DA23" s="6">
        <v>0.05</v>
      </c>
      <c r="DB23" s="6">
        <v>5.2999999999999999E-2</v>
      </c>
      <c r="DC23" s="6">
        <v>5.2999999999999999E-2</v>
      </c>
      <c r="DD23" s="6">
        <v>5.2999999999999999E-2</v>
      </c>
      <c r="DE23" s="6">
        <v>5.2999999999999999E-2</v>
      </c>
      <c r="DF23" s="6">
        <v>5.2999999999999999E-2</v>
      </c>
      <c r="DG23" s="6">
        <v>5.2999999999999999E-2</v>
      </c>
      <c r="DH23" s="6">
        <v>5.2999999999999999E-2</v>
      </c>
      <c r="DI23" s="6">
        <v>5.2999999999999999E-2</v>
      </c>
      <c r="DJ23" s="6">
        <v>5.2999999999999999E-2</v>
      </c>
      <c r="DK23" s="6">
        <v>5.2499999999999998E-2</v>
      </c>
      <c r="DL23" s="6">
        <v>5.2000000000000005E-2</v>
      </c>
      <c r="DM23" s="6">
        <v>5.1500000000000004E-2</v>
      </c>
      <c r="DN23" s="6">
        <v>5.0999999999999997E-2</v>
      </c>
      <c r="DO23" s="6">
        <v>5.0999999999999997E-2</v>
      </c>
      <c r="DP23" s="6">
        <v>5.0999999999999997E-2</v>
      </c>
      <c r="DQ23" s="6">
        <v>5.0499999999999996E-2</v>
      </c>
      <c r="DR23" s="6">
        <v>5.0499999999999996E-2</v>
      </c>
      <c r="DS23" s="6">
        <v>0.05</v>
      </c>
      <c r="DT23" s="6">
        <v>0.05</v>
      </c>
      <c r="DU23" s="6">
        <v>0.09</v>
      </c>
      <c r="DV23" s="6">
        <v>0.09</v>
      </c>
      <c r="DW23" s="6">
        <v>0.09</v>
      </c>
      <c r="DX23" s="6">
        <v>0.09</v>
      </c>
      <c r="DY23" s="7"/>
      <c r="DZ23" s="7"/>
      <c r="EA23" s="7"/>
      <c r="EB23" s="7"/>
      <c r="EC23" s="7"/>
      <c r="ED23" s="7"/>
      <c r="EE23" s="7"/>
      <c r="EF23" s="7"/>
      <c r="EG23" s="7"/>
      <c r="EH23" s="7"/>
      <c r="EI23" s="7"/>
      <c r="EJ23" s="7"/>
      <c r="EK23" s="7"/>
      <c r="EL23" s="7"/>
      <c r="EM23" s="7"/>
      <c r="EN23" s="7"/>
      <c r="EO23" s="7"/>
      <c r="EP23" s="7"/>
      <c r="EQ23" s="7"/>
      <c r="ER23" s="7"/>
      <c r="ES23" s="7"/>
      <c r="ET23" s="7"/>
      <c r="EU23" s="7"/>
      <c r="EV23" s="7"/>
      <c r="EW23" s="7"/>
      <c r="EX23" s="7"/>
      <c r="EY23" s="7"/>
      <c r="EZ23" s="7"/>
      <c r="FA23" s="7"/>
      <c r="FB23" s="7"/>
      <c r="FC23" s="7"/>
      <c r="FD23" s="7"/>
      <c r="FE23" s="7"/>
      <c r="FF23" s="7"/>
      <c r="FG23" s="7"/>
      <c r="FH23" s="7"/>
    </row>
    <row r="24" spans="1:164" ht="15" customHeight="1" x14ac:dyDescent="0.35">
      <c r="A24" s="9" t="s">
        <v>40</v>
      </c>
      <c r="B24" s="3">
        <v>0</v>
      </c>
      <c r="C24" s="4">
        <v>0</v>
      </c>
      <c r="D24" s="5">
        <v>0</v>
      </c>
      <c r="E24" s="5">
        <v>0</v>
      </c>
      <c r="F24" s="5">
        <v>0</v>
      </c>
      <c r="G24" s="5">
        <v>0</v>
      </c>
      <c r="H24" s="5">
        <v>0</v>
      </c>
      <c r="I24" s="5">
        <v>0</v>
      </c>
      <c r="J24" s="5">
        <v>0</v>
      </c>
      <c r="K24" s="5">
        <v>0</v>
      </c>
      <c r="L24" s="5">
        <v>0</v>
      </c>
      <c r="M24" s="5">
        <v>0</v>
      </c>
      <c r="N24" s="5">
        <v>0</v>
      </c>
      <c r="O24" s="5">
        <v>0</v>
      </c>
      <c r="P24" s="5">
        <v>0</v>
      </c>
      <c r="Q24" s="5">
        <v>0</v>
      </c>
      <c r="R24" s="5">
        <v>0</v>
      </c>
      <c r="S24" s="5">
        <v>0</v>
      </c>
      <c r="T24" s="5">
        <v>0</v>
      </c>
      <c r="U24" s="5">
        <v>0</v>
      </c>
      <c r="V24" s="5">
        <v>0</v>
      </c>
      <c r="W24" s="5">
        <v>0</v>
      </c>
      <c r="X24" s="5">
        <v>0</v>
      </c>
      <c r="Y24" s="5">
        <v>0</v>
      </c>
      <c r="Z24" s="5">
        <v>0</v>
      </c>
      <c r="AA24" s="5">
        <v>0</v>
      </c>
      <c r="AB24" s="5">
        <v>0</v>
      </c>
      <c r="AC24" s="5">
        <v>0</v>
      </c>
      <c r="AD24" s="5">
        <v>0</v>
      </c>
      <c r="AE24" s="5">
        <v>0</v>
      </c>
      <c r="AF24" s="5">
        <v>0</v>
      </c>
      <c r="AG24" s="5">
        <v>0</v>
      </c>
      <c r="AH24" s="5">
        <v>0</v>
      </c>
      <c r="AI24" s="5">
        <v>0</v>
      </c>
      <c r="AJ24" s="5">
        <v>0</v>
      </c>
      <c r="AK24" s="5">
        <v>0</v>
      </c>
      <c r="AL24" s="5">
        <v>0</v>
      </c>
      <c r="AM24" s="5">
        <v>0</v>
      </c>
      <c r="AN24" s="5">
        <v>0</v>
      </c>
      <c r="AO24" s="5">
        <v>0</v>
      </c>
      <c r="AP24" s="5">
        <v>0</v>
      </c>
      <c r="AQ24" s="5">
        <v>0</v>
      </c>
      <c r="AR24" s="5">
        <v>0</v>
      </c>
      <c r="AS24" s="5">
        <v>0</v>
      </c>
      <c r="AT24" s="5">
        <v>0</v>
      </c>
      <c r="AU24" s="5">
        <v>0</v>
      </c>
      <c r="AV24" s="5">
        <v>0</v>
      </c>
      <c r="AW24" s="5">
        <v>0</v>
      </c>
      <c r="AX24" s="5">
        <v>0</v>
      </c>
      <c r="AY24" s="5">
        <v>0</v>
      </c>
      <c r="AZ24" s="5">
        <v>0</v>
      </c>
      <c r="BA24" s="5">
        <v>0</v>
      </c>
      <c r="BB24" s="5">
        <v>0</v>
      </c>
      <c r="BC24" s="5">
        <v>0</v>
      </c>
      <c r="BD24" s="5">
        <v>0</v>
      </c>
      <c r="BE24" s="5">
        <v>0</v>
      </c>
      <c r="BF24" s="5">
        <v>0</v>
      </c>
      <c r="BG24" s="5">
        <v>0</v>
      </c>
      <c r="BH24" s="5">
        <v>0</v>
      </c>
      <c r="BI24" s="5">
        <v>0</v>
      </c>
      <c r="BJ24" s="5">
        <v>0</v>
      </c>
      <c r="BK24" s="5">
        <v>0</v>
      </c>
      <c r="BL24" s="5">
        <v>0</v>
      </c>
      <c r="BM24" s="5">
        <v>0</v>
      </c>
      <c r="BN24" s="5">
        <v>0</v>
      </c>
      <c r="BO24" s="5">
        <v>0</v>
      </c>
      <c r="BP24" s="5">
        <v>0</v>
      </c>
      <c r="BQ24" s="10">
        <v>2.5999999999999999E-2</v>
      </c>
      <c r="BR24" s="5">
        <v>2.5999999999999999E-2</v>
      </c>
      <c r="BS24" s="5">
        <v>2.5999999999999999E-2</v>
      </c>
      <c r="BT24" s="5">
        <v>2.5999999999999999E-2</v>
      </c>
      <c r="BU24" s="12">
        <v>3.9E-2</v>
      </c>
      <c r="BV24" s="5">
        <v>3.9E-2</v>
      </c>
      <c r="BW24" s="5">
        <v>3.9E-2</v>
      </c>
      <c r="BX24" s="5">
        <v>3.9E-2</v>
      </c>
      <c r="BY24" s="5">
        <v>4.5999999999999999E-2</v>
      </c>
      <c r="BZ24" s="5">
        <v>4.5999999999999999E-2</v>
      </c>
      <c r="CA24" s="5">
        <v>4.5999999999999999E-2</v>
      </c>
      <c r="CB24" s="5">
        <v>4.5999999999999999E-2</v>
      </c>
      <c r="CC24" s="5">
        <v>4.5999999999999999E-2</v>
      </c>
      <c r="CD24" s="5">
        <v>4.5999999999999999E-2</v>
      </c>
      <c r="CE24" s="5">
        <v>4.5999999999999999E-2</v>
      </c>
      <c r="CF24" s="5">
        <v>4.5999999999999999E-2</v>
      </c>
      <c r="CG24" s="5">
        <v>6.3500000000000001E-2</v>
      </c>
      <c r="CH24" s="5">
        <v>5.3499999999999999E-2</v>
      </c>
      <c r="CI24" s="5">
        <v>5.3499999999999999E-2</v>
      </c>
      <c r="CJ24" s="5">
        <v>4.5999999999999999E-2</v>
      </c>
      <c r="CK24" s="5">
        <v>4.5999999999999999E-2</v>
      </c>
      <c r="CL24" s="5">
        <v>4.5999999999999999E-2</v>
      </c>
      <c r="CM24" s="5">
        <v>4.5999999999999999E-2</v>
      </c>
      <c r="CN24" s="5">
        <v>4.5999999999999999E-2</v>
      </c>
      <c r="CO24" s="5">
        <v>4.5999999999999999E-2</v>
      </c>
      <c r="CP24" s="5">
        <v>4.5999999999999999E-2</v>
      </c>
      <c r="CQ24" s="5">
        <v>4.5999999999999999E-2</v>
      </c>
      <c r="CR24" s="5">
        <v>4.3999999999999997E-2</v>
      </c>
      <c r="CS24" s="5">
        <v>4.3999999999999997E-2</v>
      </c>
      <c r="CT24" s="5">
        <v>4.3999999999999997E-2</v>
      </c>
      <c r="CU24" s="5">
        <v>4.3999999999999997E-2</v>
      </c>
      <c r="CV24" s="5">
        <v>4.3999999999999997E-2</v>
      </c>
      <c r="CW24" s="5">
        <v>4.3999999999999997E-2</v>
      </c>
      <c r="CX24" s="6">
        <v>4.2000000000000003E-2</v>
      </c>
      <c r="CY24" s="6">
        <v>4.2000000000000003E-2</v>
      </c>
      <c r="CZ24" s="6">
        <v>4.0999999999999995E-2</v>
      </c>
      <c r="DA24" s="6">
        <v>0.04</v>
      </c>
      <c r="DB24" s="6">
        <v>3.9E-2</v>
      </c>
      <c r="DC24" s="6">
        <v>3.9E-2</v>
      </c>
      <c r="DD24" s="6">
        <v>3.9E-2</v>
      </c>
      <c r="DE24" s="6">
        <v>4.3499999999999997E-2</v>
      </c>
      <c r="DF24" s="6">
        <v>4.3499999999999997E-2</v>
      </c>
      <c r="DG24" s="6">
        <v>4.3499999999999997E-2</v>
      </c>
      <c r="DH24" s="6">
        <v>4.3499999999999997E-2</v>
      </c>
      <c r="DI24" s="6">
        <v>4.3499999999999997E-2</v>
      </c>
      <c r="DJ24" s="6">
        <v>4.2500000000000003E-2</v>
      </c>
      <c r="DK24" s="6">
        <v>4.2500000000000003E-2</v>
      </c>
      <c r="DL24" s="6">
        <v>4.2500000000000003E-2</v>
      </c>
      <c r="DM24" s="6">
        <v>4.2500000000000003E-2</v>
      </c>
      <c r="DN24" s="6">
        <v>4.2500000000000003E-2</v>
      </c>
      <c r="DO24" s="6">
        <v>4.2500000000000003E-2</v>
      </c>
      <c r="DP24" s="6">
        <v>4.2500000000000003E-2</v>
      </c>
      <c r="DQ24" s="6">
        <v>4.2500000000000003E-2</v>
      </c>
      <c r="DR24" s="6">
        <v>4.2500000000000003E-2</v>
      </c>
      <c r="DS24" s="6">
        <v>4.2500000000000003E-2</v>
      </c>
      <c r="DT24" s="6">
        <v>4.2500000000000003E-2</v>
      </c>
      <c r="DU24" s="6">
        <v>4.0500000000000001E-2</v>
      </c>
      <c r="DV24" s="6">
        <v>4.2500000000000003E-2</v>
      </c>
      <c r="DW24" s="6">
        <v>4.2500000000000003E-2</v>
      </c>
      <c r="DX24" s="6">
        <v>4.2500000000000003E-2</v>
      </c>
      <c r="DY24" s="7"/>
      <c r="DZ24" s="7"/>
      <c r="EA24" s="7"/>
      <c r="EB24" s="7"/>
      <c r="EC24" s="7"/>
      <c r="ED24" s="7"/>
      <c r="EE24" s="7"/>
      <c r="EF24" s="7"/>
      <c r="EG24" s="7"/>
      <c r="EH24" s="7"/>
      <c r="EI24" s="7"/>
      <c r="EJ24" s="7"/>
      <c r="EK24" s="7"/>
      <c r="EL24" s="7"/>
      <c r="EM24" s="7"/>
      <c r="EN24" s="7"/>
      <c r="EO24" s="7"/>
      <c r="EP24" s="7"/>
      <c r="EQ24" s="7"/>
      <c r="ER24" s="7"/>
      <c r="ES24" s="7"/>
      <c r="ET24" s="7"/>
      <c r="EU24" s="7"/>
      <c r="EV24" s="7"/>
      <c r="EW24" s="7"/>
      <c r="EX24" s="7"/>
      <c r="EY24" s="7"/>
      <c r="EZ24" s="7"/>
      <c r="FA24" s="7"/>
      <c r="FB24" s="7"/>
      <c r="FC24" s="7"/>
      <c r="FD24" s="7"/>
      <c r="FE24" s="7"/>
      <c r="FF24" s="7"/>
      <c r="FG24" s="7"/>
      <c r="FH24" s="7"/>
    </row>
    <row r="25" spans="1:164" ht="15" customHeight="1" x14ac:dyDescent="0.35">
      <c r="A25" s="9" t="s">
        <v>41</v>
      </c>
      <c r="B25" s="3">
        <v>0</v>
      </c>
      <c r="C25" s="4">
        <v>0</v>
      </c>
      <c r="D25" s="5">
        <v>0</v>
      </c>
      <c r="E25" s="5">
        <v>0</v>
      </c>
      <c r="F25" s="5">
        <v>0</v>
      </c>
      <c r="G25" s="5">
        <v>0</v>
      </c>
      <c r="H25" s="5">
        <v>0</v>
      </c>
      <c r="I25" s="5">
        <v>0</v>
      </c>
      <c r="J25" s="5">
        <v>0</v>
      </c>
      <c r="K25" s="5">
        <v>0</v>
      </c>
      <c r="L25" s="5">
        <v>0</v>
      </c>
      <c r="M25" s="5">
        <v>0</v>
      </c>
      <c r="N25" s="5">
        <v>0</v>
      </c>
      <c r="O25" s="5">
        <v>0</v>
      </c>
      <c r="P25" s="5">
        <v>0</v>
      </c>
      <c r="Q25" s="5">
        <v>0</v>
      </c>
      <c r="R25" s="5">
        <v>0</v>
      </c>
      <c r="S25" s="5">
        <v>0</v>
      </c>
      <c r="T25" s="5">
        <v>0</v>
      </c>
      <c r="U25" s="5">
        <v>0</v>
      </c>
      <c r="V25" s="5">
        <v>0</v>
      </c>
      <c r="W25" s="5">
        <v>0</v>
      </c>
      <c r="X25" s="5">
        <v>0</v>
      </c>
      <c r="Y25" s="5">
        <v>0</v>
      </c>
      <c r="Z25" s="5">
        <v>0</v>
      </c>
      <c r="AA25" s="5">
        <v>0</v>
      </c>
      <c r="AB25" s="5">
        <v>0</v>
      </c>
      <c r="AC25" s="5">
        <v>0</v>
      </c>
      <c r="AD25" s="5">
        <v>0</v>
      </c>
      <c r="AE25" s="5">
        <v>0</v>
      </c>
      <c r="AF25" s="5">
        <v>0</v>
      </c>
      <c r="AG25" s="5">
        <v>0</v>
      </c>
      <c r="AH25" s="5">
        <v>0</v>
      </c>
      <c r="AI25" s="10">
        <v>0.05</v>
      </c>
      <c r="AJ25" s="10">
        <v>0.05</v>
      </c>
      <c r="AK25" s="10">
        <v>0.05</v>
      </c>
      <c r="AL25" s="10">
        <v>0.05</v>
      </c>
      <c r="AM25" s="10">
        <v>0.1</v>
      </c>
      <c r="AN25" s="10">
        <v>0.1</v>
      </c>
      <c r="AO25" s="10">
        <v>0.1</v>
      </c>
      <c r="AP25" s="10">
        <v>0.1</v>
      </c>
      <c r="AQ25" s="10">
        <v>0.1</v>
      </c>
      <c r="AR25" s="10">
        <v>0.1</v>
      </c>
      <c r="AS25" s="10">
        <v>0.1</v>
      </c>
      <c r="AT25" s="10">
        <v>0.1</v>
      </c>
      <c r="AU25" s="10">
        <v>0.1</v>
      </c>
      <c r="AV25" s="10">
        <v>0.1</v>
      </c>
      <c r="AW25" s="10">
        <v>0.1</v>
      </c>
      <c r="AX25" s="10">
        <v>0.1</v>
      </c>
      <c r="AY25" s="10">
        <f>10%+(5%*10%)</f>
        <v>0.10500000000000001</v>
      </c>
      <c r="AZ25" s="10">
        <f>10%+(5%*10%)</f>
        <v>0.10500000000000001</v>
      </c>
      <c r="BA25" s="10">
        <f>10%+(5%*10%)</f>
        <v>0.10500000000000001</v>
      </c>
      <c r="BB25" s="10">
        <f>10%+(5%*10%)</f>
        <v>0.10500000000000001</v>
      </c>
      <c r="BC25" s="10">
        <f t="shared" ref="BC25:BH25" si="7">10%+(10%*10%)</f>
        <v>0.11000000000000001</v>
      </c>
      <c r="BD25" s="10">
        <f t="shared" si="7"/>
        <v>0.11000000000000001</v>
      </c>
      <c r="BE25" s="10">
        <f t="shared" si="7"/>
        <v>0.11000000000000001</v>
      </c>
      <c r="BF25" s="10">
        <f t="shared" si="7"/>
        <v>0.11000000000000001</v>
      </c>
      <c r="BG25" s="10">
        <f t="shared" si="7"/>
        <v>0.11000000000000001</v>
      </c>
      <c r="BH25" s="10">
        <f t="shared" si="7"/>
        <v>0.11000000000000001</v>
      </c>
      <c r="BI25" s="10">
        <f>10.5%+(10%*10.5%)</f>
        <v>0.11549999999999999</v>
      </c>
      <c r="BJ25" s="10">
        <f>10.5%+(10%*10.5%)</f>
        <v>0.11549999999999999</v>
      </c>
      <c r="BK25" s="10">
        <f>10.5%+(10%*10.5%)</f>
        <v>0.11549999999999999</v>
      </c>
      <c r="BL25" s="10">
        <f>(10.5%+(10%*10.5%))*0.25</f>
        <v>2.8874999999999998E-2</v>
      </c>
      <c r="BM25" s="10">
        <f>10.5%+(10%*10.5%)</f>
        <v>0.11549999999999999</v>
      </c>
      <c r="BN25" s="10">
        <f>10.5%+(10%*10.5%)</f>
        <v>0.11549999999999999</v>
      </c>
      <c r="BO25" s="10">
        <v>0.12</v>
      </c>
      <c r="BP25" s="10">
        <v>0.12</v>
      </c>
      <c r="BQ25" s="10">
        <v>0.12</v>
      </c>
      <c r="BR25" s="5">
        <v>0.12</v>
      </c>
      <c r="BS25" s="5">
        <v>0.12</v>
      </c>
      <c r="BT25" s="5">
        <v>0.12</v>
      </c>
      <c r="BU25" s="5">
        <v>0.13500000000000001</v>
      </c>
      <c r="BV25" s="5">
        <v>0.15</v>
      </c>
      <c r="BW25" s="5">
        <v>0.15</v>
      </c>
      <c r="BX25" s="5">
        <v>0.15</v>
      </c>
      <c r="BY25" s="5">
        <v>0.15</v>
      </c>
      <c r="BZ25" s="5">
        <v>0.15</v>
      </c>
      <c r="CA25" s="5">
        <v>0.15</v>
      </c>
      <c r="CB25" s="5">
        <v>0.17</v>
      </c>
      <c r="CC25" s="5">
        <v>0.17</v>
      </c>
      <c r="CD25" s="5">
        <v>0.16</v>
      </c>
      <c r="CE25" s="5">
        <v>0.16</v>
      </c>
      <c r="CF25" s="5">
        <v>0.17119999999999999</v>
      </c>
      <c r="CG25" s="5">
        <v>0.17599999999999999</v>
      </c>
      <c r="CH25" s="5">
        <v>0.16</v>
      </c>
      <c r="CI25" s="5">
        <v>0.14000000000000001</v>
      </c>
      <c r="CJ25" s="5">
        <v>9.9000000000000005E-2</v>
      </c>
      <c r="CK25" s="5">
        <v>0.09</v>
      </c>
      <c r="CL25" s="5">
        <v>0.08</v>
      </c>
      <c r="CM25" s="5">
        <v>0.08</v>
      </c>
      <c r="CN25" s="5">
        <v>0.08</v>
      </c>
      <c r="CO25" s="5">
        <v>8.5000000000000006E-2</v>
      </c>
      <c r="CP25" s="5">
        <v>8.5000000000000006E-2</v>
      </c>
      <c r="CQ25" s="5">
        <v>8.5000000000000006E-2</v>
      </c>
      <c r="CR25" s="5">
        <v>8.5000000000000006E-2</v>
      </c>
      <c r="CS25" s="5">
        <v>8.5000000000000006E-2</v>
      </c>
      <c r="CT25" s="5">
        <v>8.5000000000000006E-2</v>
      </c>
      <c r="CU25" s="5">
        <v>8.5000000000000006E-2</v>
      </c>
      <c r="CV25" s="5">
        <v>8.5000000000000006E-2</v>
      </c>
      <c r="CW25" s="5">
        <v>0.08</v>
      </c>
      <c r="CX25" s="6">
        <v>7.85E-2</v>
      </c>
      <c r="CY25" s="6">
        <v>7.85E-2</v>
      </c>
      <c r="CZ25" s="6">
        <v>7.85E-2</v>
      </c>
      <c r="DA25" s="6">
        <v>7.85E-2</v>
      </c>
      <c r="DB25" s="6">
        <v>7.85E-2</v>
      </c>
      <c r="DC25" s="6">
        <v>7.85E-2</v>
      </c>
      <c r="DD25" s="6">
        <v>7.85E-2</v>
      </c>
      <c r="DE25" s="6">
        <v>7.85E-2</v>
      </c>
      <c r="DF25" s="6">
        <v>7.85E-2</v>
      </c>
      <c r="DG25" s="6">
        <v>7.85E-2</v>
      </c>
      <c r="DH25" s="6">
        <v>7.85E-2</v>
      </c>
      <c r="DI25" s="6">
        <v>7.85E-2</v>
      </c>
      <c r="DJ25" s="6">
        <v>7.85E-2</v>
      </c>
      <c r="DK25" s="6">
        <v>9.8500000000000004E-2</v>
      </c>
      <c r="DL25" s="6">
        <v>9.849999999999999E-2</v>
      </c>
      <c r="DM25" s="6">
        <v>9.849999999999999E-2</v>
      </c>
      <c r="DN25" s="6">
        <v>9.849999999999999E-2</v>
      </c>
      <c r="DO25" s="6">
        <v>9.849999999999999E-2</v>
      </c>
      <c r="DP25" s="6">
        <v>9.849999999999999E-2</v>
      </c>
      <c r="DQ25" s="6">
        <v>9.849999999999999E-2</v>
      </c>
      <c r="DR25" s="6">
        <v>9.849999999999999E-2</v>
      </c>
      <c r="DS25" s="6">
        <v>9.849999999999999E-2</v>
      </c>
      <c r="DT25" s="6">
        <v>9.849999999999999E-2</v>
      </c>
      <c r="DU25" s="6">
        <v>9.849999999999999E-2</v>
      </c>
      <c r="DV25" s="6">
        <v>9.8500000000000004E-2</v>
      </c>
      <c r="DW25" s="6">
        <v>9.8500000000000004E-2</v>
      </c>
      <c r="DX25" s="6">
        <v>9.8500000000000004E-2</v>
      </c>
      <c r="DY25" s="7"/>
      <c r="DZ25" s="7"/>
      <c r="EA25" s="7"/>
      <c r="EB25" s="7"/>
      <c r="EC25" s="7"/>
      <c r="ED25" s="7"/>
      <c r="EE25" s="7"/>
      <c r="EF25" s="7"/>
      <c r="EG25" s="7"/>
      <c r="EH25" s="7"/>
      <c r="EI25" s="7"/>
      <c r="EJ25" s="7"/>
      <c r="EK25" s="7"/>
      <c r="EL25" s="7"/>
      <c r="EM25" s="7"/>
      <c r="EN25" s="7"/>
      <c r="EO25" s="7"/>
      <c r="EP25" s="7"/>
      <c r="EQ25" s="7"/>
      <c r="ER25" s="7"/>
      <c r="ES25" s="7"/>
      <c r="ET25" s="7"/>
      <c r="EU25" s="7"/>
      <c r="EV25" s="7"/>
      <c r="EW25" s="7"/>
      <c r="EX25" s="7"/>
      <c r="EY25" s="7"/>
      <c r="EZ25" s="7"/>
      <c r="FA25" s="7"/>
      <c r="FB25" s="7"/>
      <c r="FC25" s="7"/>
      <c r="FD25" s="7"/>
      <c r="FE25" s="7"/>
      <c r="FF25" s="7"/>
      <c r="FG25" s="7"/>
      <c r="FH25" s="7"/>
    </row>
    <row r="26" spans="1:164" ht="15" customHeight="1" x14ac:dyDescent="0.35">
      <c r="A26" s="11" t="s">
        <v>42</v>
      </c>
      <c r="B26" s="3">
        <v>0</v>
      </c>
      <c r="C26" s="4">
        <v>0</v>
      </c>
      <c r="D26" s="5">
        <v>0</v>
      </c>
      <c r="E26" s="5">
        <v>0</v>
      </c>
      <c r="F26" s="5">
        <v>0</v>
      </c>
      <c r="G26" s="5">
        <v>0</v>
      </c>
      <c r="H26" s="5">
        <v>0</v>
      </c>
      <c r="I26" s="5">
        <v>0</v>
      </c>
      <c r="J26" s="5">
        <v>0</v>
      </c>
      <c r="K26" s="5">
        <v>0</v>
      </c>
      <c r="L26" s="5">
        <v>0</v>
      </c>
      <c r="M26" s="5">
        <v>0</v>
      </c>
      <c r="N26" s="10">
        <v>5.0000000000000001E-3</v>
      </c>
      <c r="O26" s="10">
        <v>5.0000000000000001E-3</v>
      </c>
      <c r="P26" s="10">
        <v>5.0000000000000001E-3</v>
      </c>
      <c r="Q26" s="10">
        <v>5.0000000000000001E-3</v>
      </c>
      <c r="R26" s="10">
        <v>5.0000000000000001E-3</v>
      </c>
      <c r="S26" s="10">
        <v>5.0000000000000001E-3</v>
      </c>
      <c r="T26" s="10">
        <v>5.0000000000000001E-3</v>
      </c>
      <c r="U26" s="10">
        <v>5.0000000000000001E-3</v>
      </c>
      <c r="V26" s="10">
        <v>5.0000000000000001E-3</v>
      </c>
      <c r="W26" s="10">
        <v>5.0000000000000001E-3</v>
      </c>
      <c r="X26" s="10">
        <v>5.0000000000000001E-3</v>
      </c>
      <c r="Y26" s="10">
        <v>5.0000000000000001E-3</v>
      </c>
      <c r="Z26" s="10">
        <v>5.5E-2</v>
      </c>
      <c r="AA26" s="10">
        <v>5.5E-2</v>
      </c>
      <c r="AB26" s="10">
        <v>5.5E-2</v>
      </c>
      <c r="AC26" s="10">
        <v>5.5E-2</v>
      </c>
      <c r="AD26" s="10">
        <v>5.5E-2</v>
      </c>
      <c r="AE26" s="10">
        <v>5.5E-2</v>
      </c>
      <c r="AF26" s="10">
        <v>5.5E-2</v>
      </c>
      <c r="AG26" s="10">
        <v>5.5E-2</v>
      </c>
      <c r="AH26" s="10">
        <v>5.5E-2</v>
      </c>
      <c r="AI26" s="10">
        <v>5.5E-2</v>
      </c>
      <c r="AJ26" s="10">
        <v>0.06</v>
      </c>
      <c r="AK26" s="10">
        <v>0.06</v>
      </c>
      <c r="AL26" s="10">
        <v>0.06</v>
      </c>
      <c r="AM26" s="10">
        <v>0.06</v>
      </c>
      <c r="AN26" s="10">
        <v>6.5000000000000002E-2</v>
      </c>
      <c r="AO26" s="10">
        <v>6.5000000000000002E-2</v>
      </c>
      <c r="AP26" s="10">
        <v>0.08</v>
      </c>
      <c r="AQ26" s="10">
        <v>0.08</v>
      </c>
      <c r="AR26" s="10">
        <v>7.0000000000000007E-2</v>
      </c>
      <c r="AS26" s="10">
        <v>7.0000000000000007E-2</v>
      </c>
      <c r="AT26" s="10">
        <v>0.06</v>
      </c>
      <c r="AU26" s="10">
        <v>0.06</v>
      </c>
      <c r="AV26" s="10">
        <v>0.06</v>
      </c>
      <c r="AW26" s="10">
        <v>0.06</v>
      </c>
      <c r="AX26" s="10">
        <v>0.06</v>
      </c>
      <c r="AY26" s="10">
        <v>0.06</v>
      </c>
      <c r="AZ26" s="10">
        <v>0.06</v>
      </c>
      <c r="BA26" s="10">
        <v>0.06</v>
      </c>
      <c r="BB26" s="10">
        <v>0.06</v>
      </c>
      <c r="BC26" s="10">
        <v>0.06</v>
      </c>
      <c r="BD26" s="10">
        <v>0.06</v>
      </c>
      <c r="BE26" s="10">
        <f>6%+(6%*14%)</f>
        <v>6.8400000000000002E-2</v>
      </c>
      <c r="BF26" s="10">
        <v>0.06</v>
      </c>
      <c r="BG26" s="10">
        <v>0.06</v>
      </c>
      <c r="BH26" s="10">
        <v>0.06</v>
      </c>
      <c r="BI26" s="10">
        <v>0.06</v>
      </c>
      <c r="BJ26" s="10">
        <v>0.06</v>
      </c>
      <c r="BK26" s="10">
        <v>5.5E-2</v>
      </c>
      <c r="BL26" s="10">
        <v>0.05</v>
      </c>
      <c r="BM26" s="10">
        <v>4.4999999999999998E-2</v>
      </c>
      <c r="BN26" s="10">
        <v>0.04</v>
      </c>
      <c r="BO26" s="10">
        <v>3.5000000000000003E-2</v>
      </c>
      <c r="BP26" s="10">
        <v>0.03</v>
      </c>
      <c r="BQ26" s="10">
        <v>0.03</v>
      </c>
      <c r="BR26" s="5">
        <v>0.03</v>
      </c>
      <c r="BS26" s="5">
        <v>0.04</v>
      </c>
      <c r="BT26" s="5">
        <v>0.04</v>
      </c>
      <c r="BU26" s="5">
        <v>0.04</v>
      </c>
      <c r="BV26" s="5">
        <v>0.04</v>
      </c>
      <c r="BW26" s="5">
        <v>0.04</v>
      </c>
      <c r="BX26" s="5">
        <v>0.04</v>
      </c>
      <c r="BY26" s="5">
        <v>0.04</v>
      </c>
      <c r="BZ26" s="5">
        <v>0.04</v>
      </c>
      <c r="CA26" s="5">
        <v>0.04</v>
      </c>
      <c r="CB26" s="5">
        <v>0.04</v>
      </c>
      <c r="CC26" s="5">
        <v>0.04</v>
      </c>
      <c r="CD26" s="5">
        <v>0.04</v>
      </c>
      <c r="CE26" s="5">
        <v>0.04</v>
      </c>
      <c r="CF26" s="5">
        <v>0.04</v>
      </c>
      <c r="CG26" s="5">
        <v>0.05</v>
      </c>
      <c r="CH26" s="5">
        <v>0.05</v>
      </c>
      <c r="CI26" s="5">
        <v>0.05</v>
      </c>
      <c r="CJ26" s="5">
        <v>0.05</v>
      </c>
      <c r="CK26" s="5">
        <v>0.05</v>
      </c>
      <c r="CL26" s="5">
        <v>0.05</v>
      </c>
      <c r="CM26" s="5">
        <v>0.05</v>
      </c>
      <c r="CN26" s="5">
        <v>0.05</v>
      </c>
      <c r="CO26" s="5">
        <v>0.05</v>
      </c>
      <c r="CP26" s="5">
        <v>0.05</v>
      </c>
      <c r="CQ26" s="5">
        <v>0.05</v>
      </c>
      <c r="CR26" s="5">
        <v>0.05</v>
      </c>
      <c r="CS26" s="5">
        <v>0.05</v>
      </c>
      <c r="CT26" s="5">
        <v>0.05</v>
      </c>
      <c r="CU26" s="5">
        <v>0.05</v>
      </c>
      <c r="CV26" s="5">
        <v>0.05</v>
      </c>
      <c r="CW26" s="5">
        <v>0.05</v>
      </c>
      <c r="CX26" s="6">
        <v>0.05</v>
      </c>
      <c r="CY26" s="6">
        <v>0.05</v>
      </c>
      <c r="CZ26" s="6">
        <v>0.05</v>
      </c>
      <c r="DA26" s="6">
        <v>0.05</v>
      </c>
      <c r="DB26" s="6">
        <v>0.05</v>
      </c>
      <c r="DC26" s="6">
        <v>0.05</v>
      </c>
      <c r="DD26" s="6">
        <v>0.05</v>
      </c>
      <c r="DE26" s="6">
        <v>0.05</v>
      </c>
      <c r="DF26" s="6">
        <v>0.05</v>
      </c>
      <c r="DG26" s="6">
        <v>0.05</v>
      </c>
      <c r="DH26" s="6">
        <v>0.05</v>
      </c>
      <c r="DI26" s="6">
        <v>0.05</v>
      </c>
      <c r="DJ26" s="6">
        <v>0.05</v>
      </c>
      <c r="DK26" s="6">
        <v>0.05</v>
      </c>
      <c r="DL26" s="6">
        <v>0.05</v>
      </c>
      <c r="DM26" s="6">
        <v>0.05</v>
      </c>
      <c r="DN26" s="6">
        <v>0.05</v>
      </c>
      <c r="DO26" s="6">
        <v>0.05</v>
      </c>
      <c r="DP26" s="6">
        <v>0.05</v>
      </c>
      <c r="DQ26" s="6">
        <v>0.05</v>
      </c>
      <c r="DR26" s="6">
        <v>0.05</v>
      </c>
      <c r="DS26" s="6">
        <v>0.05</v>
      </c>
      <c r="DT26" s="6">
        <v>0.05</v>
      </c>
      <c r="DU26" s="6">
        <v>0.05</v>
      </c>
      <c r="DV26" s="6">
        <v>4.7E-2</v>
      </c>
      <c r="DW26" s="6">
        <v>4.3999999999999997E-2</v>
      </c>
      <c r="DX26" s="6">
        <v>0.04</v>
      </c>
      <c r="DY26" s="7"/>
      <c r="DZ26" s="7"/>
      <c r="EA26" s="7"/>
      <c r="EB26" s="7"/>
      <c r="EC26" s="7"/>
      <c r="ED26" s="7"/>
      <c r="EE26" s="7"/>
      <c r="EF26" s="7"/>
      <c r="EG26" s="7"/>
      <c r="EH26" s="7"/>
      <c r="EI26" s="7"/>
      <c r="EJ26" s="7"/>
      <c r="EK26" s="7"/>
      <c r="EL26" s="7"/>
      <c r="EM26" s="7"/>
      <c r="EN26" s="7"/>
      <c r="EO26" s="7"/>
      <c r="EP26" s="7"/>
      <c r="EQ26" s="7"/>
      <c r="ER26" s="7"/>
      <c r="ES26" s="7"/>
      <c r="ET26" s="7"/>
      <c r="EU26" s="7"/>
      <c r="EV26" s="7"/>
      <c r="EW26" s="7"/>
      <c r="EX26" s="7"/>
      <c r="EY26" s="7"/>
      <c r="EZ26" s="7"/>
      <c r="FA26" s="7"/>
      <c r="FB26" s="7"/>
      <c r="FC26" s="7"/>
      <c r="FD26" s="7"/>
      <c r="FE26" s="7"/>
      <c r="FF26" s="7"/>
      <c r="FG26" s="7"/>
      <c r="FH26" s="7"/>
    </row>
    <row r="27" spans="1:164" ht="15" customHeight="1" x14ac:dyDescent="0.35">
      <c r="A27" s="9" t="s">
        <v>43</v>
      </c>
      <c r="B27" s="3">
        <v>0</v>
      </c>
      <c r="C27" s="4">
        <v>0</v>
      </c>
      <c r="D27" s="5">
        <v>0</v>
      </c>
      <c r="E27" s="5">
        <v>0</v>
      </c>
      <c r="F27" s="5">
        <v>0</v>
      </c>
      <c r="G27" s="5">
        <v>0</v>
      </c>
      <c r="H27" s="5">
        <v>0</v>
      </c>
      <c r="I27" s="5">
        <v>0</v>
      </c>
      <c r="J27" s="5">
        <v>0</v>
      </c>
      <c r="K27" s="5">
        <v>0</v>
      </c>
      <c r="L27" s="5">
        <v>0</v>
      </c>
      <c r="M27" s="5">
        <v>0</v>
      </c>
      <c r="N27" s="5">
        <v>0</v>
      </c>
      <c r="O27" s="5">
        <v>0</v>
      </c>
      <c r="P27" s="5">
        <v>0</v>
      </c>
      <c r="Q27" s="5">
        <v>0</v>
      </c>
      <c r="R27" s="5">
        <v>0</v>
      </c>
      <c r="S27" s="10">
        <v>5.0000000000000001E-3</v>
      </c>
      <c r="T27" s="10">
        <v>5.0000000000000001E-3</v>
      </c>
      <c r="U27" s="10">
        <v>1.4999999999999999E-2</v>
      </c>
      <c r="V27" s="10">
        <v>1.4999999999999999E-2</v>
      </c>
      <c r="W27" s="10">
        <v>0.01</v>
      </c>
      <c r="X27" s="10">
        <v>0.01</v>
      </c>
      <c r="Y27" s="10">
        <v>0.01</v>
      </c>
      <c r="Z27" s="10">
        <v>0.01</v>
      </c>
      <c r="AA27" s="10">
        <v>0.01</v>
      </c>
      <c r="AB27" s="10">
        <v>0.01</v>
      </c>
      <c r="AC27" s="10">
        <v>0.01</v>
      </c>
      <c r="AD27" s="10">
        <v>0.01</v>
      </c>
      <c r="AE27" s="10">
        <v>0.01</v>
      </c>
      <c r="AF27" s="10">
        <v>0.01</v>
      </c>
      <c r="AG27" s="10">
        <v>0.04</v>
      </c>
      <c r="AH27" s="10">
        <v>0.04</v>
      </c>
      <c r="AI27" s="10">
        <v>0.04</v>
      </c>
      <c r="AJ27" s="10">
        <v>0.04</v>
      </c>
      <c r="AK27" s="10">
        <v>0.04</v>
      </c>
      <c r="AL27" s="10">
        <v>0.04</v>
      </c>
      <c r="AM27" s="10">
        <v>0.04</v>
      </c>
      <c r="AN27" s="10">
        <v>0.04</v>
      </c>
      <c r="AO27" s="10">
        <v>0.04</v>
      </c>
      <c r="AP27" s="10">
        <v>0.04</v>
      </c>
      <c r="AQ27" s="10">
        <v>0.04</v>
      </c>
      <c r="AR27" s="10">
        <v>0.04</v>
      </c>
      <c r="AS27" s="10">
        <v>0.04</v>
      </c>
      <c r="AT27" s="10">
        <v>0.04</v>
      </c>
      <c r="AU27" s="10">
        <v>0.04</v>
      </c>
      <c r="AV27" s="10">
        <v>0.04</v>
      </c>
      <c r="AW27" s="10">
        <v>0.04</v>
      </c>
      <c r="AX27" s="10">
        <v>0.04</v>
      </c>
      <c r="AY27" s="10">
        <v>0.04</v>
      </c>
      <c r="AZ27" s="10">
        <v>0.04</v>
      </c>
      <c r="BA27" s="10">
        <v>0.04</v>
      </c>
      <c r="BB27" s="10">
        <v>0.04</v>
      </c>
      <c r="BC27" s="10">
        <v>0.04</v>
      </c>
      <c r="BD27" s="10">
        <v>0.04</v>
      </c>
      <c r="BE27" s="10">
        <v>0.04</v>
      </c>
      <c r="BF27" s="10">
        <v>0.04</v>
      </c>
      <c r="BG27" s="10">
        <v>0.04</v>
      </c>
      <c r="BH27" s="10">
        <v>0.04</v>
      </c>
      <c r="BI27" s="10">
        <v>0.04</v>
      </c>
      <c r="BJ27" s="10">
        <v>0.04</v>
      </c>
      <c r="BK27" s="10">
        <v>0.04</v>
      </c>
      <c r="BL27" s="10">
        <v>0.04</v>
      </c>
      <c r="BM27" s="10">
        <v>0.04</v>
      </c>
      <c r="BN27" s="10">
        <v>0.04</v>
      </c>
      <c r="BO27" s="10">
        <v>0.04</v>
      </c>
      <c r="BP27" s="10">
        <v>0.04</v>
      </c>
      <c r="BQ27" s="10">
        <v>0.04</v>
      </c>
      <c r="BR27" s="5">
        <v>0.04</v>
      </c>
      <c r="BS27" s="5">
        <v>0.04</v>
      </c>
      <c r="BT27" s="5">
        <v>0.04</v>
      </c>
      <c r="BU27" s="5">
        <v>0.06</v>
      </c>
      <c r="BV27" s="5">
        <v>0.06</v>
      </c>
      <c r="BW27" s="5">
        <v>0.06</v>
      </c>
      <c r="BX27" s="5">
        <v>0.06</v>
      </c>
      <c r="BY27" s="5">
        <v>0.06</v>
      </c>
      <c r="BZ27" s="5">
        <v>0.06</v>
      </c>
      <c r="CA27" s="5">
        <v>0.06</v>
      </c>
      <c r="CB27" s="5">
        <v>0.06</v>
      </c>
      <c r="CC27" s="5">
        <v>0.06</v>
      </c>
      <c r="CD27" s="5">
        <v>0.06</v>
      </c>
      <c r="CE27" s="5">
        <v>0.06</v>
      </c>
      <c r="CF27" s="5">
        <v>0.06</v>
      </c>
      <c r="CG27" s="5">
        <v>0.06</v>
      </c>
      <c r="CH27" s="5">
        <v>0.06</v>
      </c>
      <c r="CI27" s="5">
        <v>0.06</v>
      </c>
      <c r="CJ27" s="5">
        <v>0.06</v>
      </c>
      <c r="CK27" s="5">
        <v>0.06</v>
      </c>
      <c r="CL27" s="5">
        <v>0.06</v>
      </c>
      <c r="CM27" s="5">
        <v>0.06</v>
      </c>
      <c r="CN27" s="5">
        <v>0.06</v>
      </c>
      <c r="CO27" s="5">
        <v>0.06</v>
      </c>
      <c r="CP27" s="5">
        <v>0.06</v>
      </c>
      <c r="CQ27" s="5">
        <v>0.06</v>
      </c>
      <c r="CR27" s="5">
        <v>0.06</v>
      </c>
      <c r="CS27" s="5">
        <v>0.06</v>
      </c>
      <c r="CT27" s="5">
        <v>0.06</v>
      </c>
      <c r="CU27" s="5">
        <v>0.06</v>
      </c>
      <c r="CV27" s="5">
        <v>0.06</v>
      </c>
      <c r="CW27" s="5">
        <v>0.06</v>
      </c>
      <c r="CX27" s="6">
        <v>0.06</v>
      </c>
      <c r="CY27" s="6">
        <v>0.06</v>
      </c>
      <c r="CZ27" s="6">
        <v>0.06</v>
      </c>
      <c r="DA27" s="6">
        <v>0.06</v>
      </c>
      <c r="DB27" s="6">
        <v>0.06</v>
      </c>
      <c r="DC27" s="6">
        <v>0.06</v>
      </c>
      <c r="DD27" s="6">
        <v>0.06</v>
      </c>
      <c r="DE27" s="6">
        <v>0.06</v>
      </c>
      <c r="DF27" s="6">
        <v>0.06</v>
      </c>
      <c r="DG27" s="6">
        <v>0.06</v>
      </c>
      <c r="DH27" s="6">
        <v>0.06</v>
      </c>
      <c r="DI27" s="6">
        <v>0.06</v>
      </c>
      <c r="DJ27" s="6">
        <v>0.06</v>
      </c>
      <c r="DK27" s="6">
        <v>0.06</v>
      </c>
      <c r="DL27" s="6">
        <v>0.06</v>
      </c>
      <c r="DM27" s="6">
        <v>0.06</v>
      </c>
      <c r="DN27" s="6">
        <v>0.06</v>
      </c>
      <c r="DO27" s="6">
        <v>0.06</v>
      </c>
      <c r="DP27" s="6">
        <v>5.9000000000000004E-2</v>
      </c>
      <c r="DQ27" s="6">
        <v>5.4000000000000006E-2</v>
      </c>
      <c r="DR27" s="6">
        <v>5.4000000000000006E-2</v>
      </c>
      <c r="DS27" s="6">
        <v>5.4000000000000006E-2</v>
      </c>
      <c r="DT27" s="6">
        <v>5.2999999999999999E-2</v>
      </c>
      <c r="DU27" s="6">
        <v>4.9500000000000002E-2</v>
      </c>
      <c r="DV27" s="6">
        <v>4.8000000000000001E-2</v>
      </c>
      <c r="DW27" s="6">
        <v>4.7E-2</v>
      </c>
      <c r="DX27" s="6">
        <v>4.7E-2</v>
      </c>
      <c r="DY27" s="7"/>
      <c r="DZ27" s="7"/>
      <c r="EA27" s="7"/>
      <c r="EB27" s="7"/>
      <c r="EC27" s="7"/>
      <c r="ED27" s="7"/>
      <c r="EE27" s="7"/>
      <c r="EF27" s="7"/>
      <c r="EG27" s="7"/>
      <c r="EH27" s="7"/>
      <c r="EI27" s="7"/>
      <c r="EJ27" s="7"/>
      <c r="EK27" s="7"/>
      <c r="EL27" s="7"/>
      <c r="EM27" s="7"/>
      <c r="EN27" s="7"/>
      <c r="EO27" s="7"/>
      <c r="EP27" s="7"/>
      <c r="EQ27" s="7"/>
      <c r="ER27" s="7"/>
      <c r="ES27" s="7"/>
      <c r="ET27" s="7"/>
      <c r="EU27" s="7"/>
      <c r="EV27" s="7"/>
      <c r="EW27" s="7"/>
      <c r="EX27" s="7"/>
      <c r="EY27" s="7"/>
      <c r="EZ27" s="7"/>
      <c r="FA27" s="7"/>
      <c r="FB27" s="7"/>
      <c r="FC27" s="7"/>
      <c r="FD27" s="7"/>
      <c r="FE27" s="7"/>
      <c r="FF27" s="7"/>
      <c r="FG27" s="7"/>
      <c r="FH27" s="7"/>
    </row>
    <row r="28" spans="1:164" ht="15" customHeight="1" x14ac:dyDescent="0.35">
      <c r="A28" s="9" t="s">
        <v>44</v>
      </c>
      <c r="B28" s="3">
        <v>0</v>
      </c>
      <c r="C28" s="4">
        <v>0</v>
      </c>
      <c r="D28" s="5">
        <v>0</v>
      </c>
      <c r="E28" s="5">
        <v>0</v>
      </c>
      <c r="F28" s="5">
        <v>0</v>
      </c>
      <c r="G28" s="5">
        <v>0</v>
      </c>
      <c r="H28" s="5">
        <v>0</v>
      </c>
      <c r="I28" s="5">
        <v>0</v>
      </c>
      <c r="J28" s="5">
        <v>0</v>
      </c>
      <c r="K28" s="5">
        <v>0</v>
      </c>
      <c r="L28" s="5">
        <v>0</v>
      </c>
      <c r="M28" s="5">
        <v>0</v>
      </c>
      <c r="N28" s="5">
        <v>0</v>
      </c>
      <c r="O28" s="5">
        <v>0</v>
      </c>
      <c r="P28" s="5">
        <v>0</v>
      </c>
      <c r="Q28" s="5">
        <v>0</v>
      </c>
      <c r="R28" s="5">
        <v>0</v>
      </c>
      <c r="S28" s="5">
        <v>0</v>
      </c>
      <c r="T28" s="5">
        <v>0</v>
      </c>
      <c r="U28" s="5">
        <v>0</v>
      </c>
      <c r="V28" s="5">
        <v>0</v>
      </c>
      <c r="W28" s="5">
        <v>0</v>
      </c>
      <c r="X28" s="5">
        <v>0</v>
      </c>
      <c r="Y28" s="5">
        <v>0</v>
      </c>
      <c r="Z28" s="5">
        <v>0</v>
      </c>
      <c r="AA28" s="5">
        <v>0</v>
      </c>
      <c r="AB28" s="5">
        <v>0</v>
      </c>
      <c r="AC28" s="5">
        <v>0</v>
      </c>
      <c r="AD28" s="5">
        <v>0</v>
      </c>
      <c r="AE28" s="5">
        <v>0</v>
      </c>
      <c r="AF28" s="5">
        <v>0</v>
      </c>
      <c r="AG28" s="5">
        <v>0</v>
      </c>
      <c r="AH28" s="5">
        <v>0</v>
      </c>
      <c r="AI28" s="10">
        <v>0.04</v>
      </c>
      <c r="AJ28" s="10">
        <v>0.04</v>
      </c>
      <c r="AK28" s="10">
        <v>0.04</v>
      </c>
      <c r="AL28" s="10">
        <v>0.04</v>
      </c>
      <c r="AM28" s="10">
        <v>0.04</v>
      </c>
      <c r="AN28" s="10">
        <v>0.04</v>
      </c>
      <c r="AO28" s="10">
        <v>0.04</v>
      </c>
      <c r="AP28" s="10">
        <v>0.04</v>
      </c>
      <c r="AQ28" s="10">
        <v>0.04</v>
      </c>
      <c r="AR28" s="10">
        <v>0.04</v>
      </c>
      <c r="AS28" s="10">
        <v>0.04</v>
      </c>
      <c r="AT28" s="10">
        <v>0.04</v>
      </c>
      <c r="AU28" s="10">
        <v>0.04</v>
      </c>
      <c r="AV28" s="10">
        <v>0.04</v>
      </c>
      <c r="AW28" s="10">
        <v>0.04</v>
      </c>
      <c r="AX28" s="10">
        <v>0.04</v>
      </c>
      <c r="AY28" s="10">
        <v>0.04</v>
      </c>
      <c r="AZ28" s="10">
        <v>0.04</v>
      </c>
      <c r="BA28" s="10">
        <v>0.04</v>
      </c>
      <c r="BB28" s="10">
        <v>0.04</v>
      </c>
      <c r="BC28" s="10">
        <v>0.04</v>
      </c>
      <c r="BD28" s="10">
        <v>0.04</v>
      </c>
      <c r="BE28" s="10">
        <v>0.04</v>
      </c>
      <c r="BF28" s="10">
        <v>0.04</v>
      </c>
      <c r="BG28" s="10">
        <v>0.04</v>
      </c>
      <c r="BH28" s="10">
        <v>0.05</v>
      </c>
      <c r="BI28" s="10">
        <v>0.05</v>
      </c>
      <c r="BJ28" s="10">
        <v>7.0000000000000007E-2</v>
      </c>
      <c r="BK28" s="10">
        <v>7.0000000000000007E-2</v>
      </c>
      <c r="BL28" s="10">
        <v>7.0000000000000007E-2</v>
      </c>
      <c r="BM28" s="10">
        <v>7.0000000000000007E-2</v>
      </c>
      <c r="BN28" s="10">
        <v>7.0000000000000007E-2</v>
      </c>
      <c r="BO28" s="10">
        <v>7.9000000000000001E-2</v>
      </c>
      <c r="BP28" s="10">
        <v>7.9000000000000001E-2</v>
      </c>
      <c r="BQ28" s="10">
        <v>0.1</v>
      </c>
      <c r="BR28" s="5">
        <v>0.1</v>
      </c>
      <c r="BS28" s="5">
        <v>0.11</v>
      </c>
      <c r="BT28" s="5">
        <v>0.11</v>
      </c>
      <c r="BU28" s="5">
        <v>0.11</v>
      </c>
      <c r="BV28" s="5">
        <v>0.11</v>
      </c>
      <c r="BW28" s="5">
        <v>0.11</v>
      </c>
      <c r="BX28" s="5">
        <v>0.11</v>
      </c>
      <c r="BY28" s="5">
        <v>0.11</v>
      </c>
      <c r="BZ28" s="5">
        <v>0.11</v>
      </c>
      <c r="CA28" s="5">
        <v>0.11</v>
      </c>
      <c r="CB28" s="5">
        <v>0.11</v>
      </c>
      <c r="CC28" s="5">
        <v>0.11</v>
      </c>
      <c r="CD28" s="5">
        <v>0.11</v>
      </c>
      <c r="CE28" s="5">
        <v>0.11</v>
      </c>
      <c r="CF28" s="5">
        <v>0.11</v>
      </c>
      <c r="CG28" s="5">
        <v>0.11</v>
      </c>
      <c r="CH28" s="5">
        <v>0.11</v>
      </c>
      <c r="CI28" s="5">
        <v>0.11</v>
      </c>
      <c r="CJ28" s="5">
        <v>0.11</v>
      </c>
      <c r="CK28" s="5">
        <v>0.11</v>
      </c>
      <c r="CL28" s="5">
        <v>0.11</v>
      </c>
      <c r="CM28" s="5">
        <v>0.11</v>
      </c>
      <c r="CN28" s="5">
        <v>0.11</v>
      </c>
      <c r="CO28" s="5">
        <v>0.11</v>
      </c>
      <c r="CP28" s="5">
        <v>0.11</v>
      </c>
      <c r="CQ28" s="5">
        <v>0.11</v>
      </c>
      <c r="CR28" s="5">
        <v>0.11</v>
      </c>
      <c r="CS28" s="5">
        <v>0.11</v>
      </c>
      <c r="CT28" s="5">
        <v>0.11</v>
      </c>
      <c r="CU28" s="5">
        <v>0.11</v>
      </c>
      <c r="CV28" s="5">
        <v>0.11</v>
      </c>
      <c r="CW28" s="5">
        <v>0.11</v>
      </c>
      <c r="CX28" s="6">
        <v>0.11</v>
      </c>
      <c r="CY28" s="6">
        <v>0.11</v>
      </c>
      <c r="CZ28" s="6">
        <v>0.11</v>
      </c>
      <c r="DA28" s="6">
        <v>0.11</v>
      </c>
      <c r="DB28" s="6">
        <v>0.11</v>
      </c>
      <c r="DC28" s="6">
        <v>6.9000000000000006E-2</v>
      </c>
      <c r="DD28" s="6">
        <v>6.9000000000000006E-2</v>
      </c>
      <c r="DE28" s="6">
        <v>6.9000000000000006E-2</v>
      </c>
      <c r="DF28" s="6">
        <v>6.9000000000000006E-2</v>
      </c>
      <c r="DG28" s="6">
        <v>6.9000000000000006E-2</v>
      </c>
      <c r="DH28" s="6">
        <v>6.9000000000000006E-2</v>
      </c>
      <c r="DI28" s="6">
        <v>6.9000000000000006E-2</v>
      </c>
      <c r="DJ28" s="6">
        <v>6.9000000000000006E-2</v>
      </c>
      <c r="DK28" s="6">
        <v>6.9000000000000006E-2</v>
      </c>
      <c r="DL28" s="6">
        <v>6.9000000000000006E-2</v>
      </c>
      <c r="DM28" s="6">
        <v>6.9000000000000006E-2</v>
      </c>
      <c r="DN28" s="6">
        <v>6.9000000000000006E-2</v>
      </c>
      <c r="DO28" s="6">
        <v>6.9000000000000006E-2</v>
      </c>
      <c r="DP28" s="6">
        <v>6.9000000000000006E-2</v>
      </c>
      <c r="DQ28" s="6">
        <v>6.9000000000000006E-2</v>
      </c>
      <c r="DR28" s="6">
        <v>6.9000000000000006E-2</v>
      </c>
      <c r="DS28" s="6">
        <v>6.9000000000000006E-2</v>
      </c>
      <c r="DT28" s="6">
        <v>6.7500000000000004E-2</v>
      </c>
      <c r="DU28" s="6">
        <v>6.7500000000000004E-2</v>
      </c>
      <c r="DV28" s="6">
        <v>5.8999999999999997E-2</v>
      </c>
      <c r="DW28" s="6">
        <v>5.8999999999999997E-2</v>
      </c>
      <c r="DX28" s="6">
        <v>5.6500000000000002E-2</v>
      </c>
      <c r="DY28" s="7"/>
      <c r="DZ28" s="7"/>
      <c r="EA28" s="7"/>
      <c r="EB28" s="7"/>
      <c r="EC28" s="7"/>
      <c r="ED28" s="7"/>
      <c r="EE28" s="7"/>
      <c r="EF28" s="7"/>
      <c r="EG28" s="7"/>
      <c r="EH28" s="7"/>
      <c r="EI28" s="7"/>
      <c r="EJ28" s="7"/>
      <c r="EK28" s="7"/>
      <c r="EL28" s="7"/>
      <c r="EM28" s="7"/>
      <c r="EN28" s="7"/>
      <c r="EO28" s="7"/>
      <c r="EP28" s="7"/>
      <c r="EQ28" s="7"/>
      <c r="ER28" s="7"/>
      <c r="ES28" s="7"/>
      <c r="ET28" s="7"/>
      <c r="EU28" s="7"/>
      <c r="EV28" s="7"/>
      <c r="EW28" s="7"/>
      <c r="EX28" s="7"/>
      <c r="EY28" s="7"/>
      <c r="EZ28" s="7"/>
      <c r="FA28" s="7"/>
      <c r="FB28" s="7"/>
      <c r="FC28" s="7"/>
      <c r="FD28" s="7"/>
      <c r="FE28" s="7"/>
      <c r="FF28" s="7"/>
      <c r="FG28" s="7"/>
      <c r="FH28" s="7"/>
    </row>
    <row r="29" spans="1:164" ht="15" customHeight="1" x14ac:dyDescent="0.35">
      <c r="A29" s="9" t="s">
        <v>45</v>
      </c>
      <c r="B29" s="3">
        <v>0</v>
      </c>
      <c r="C29" s="4">
        <v>0</v>
      </c>
      <c r="D29" s="5">
        <v>0</v>
      </c>
      <c r="E29" s="5">
        <v>0</v>
      </c>
      <c r="F29" s="5">
        <v>0</v>
      </c>
      <c r="G29" s="5">
        <v>0</v>
      </c>
      <c r="H29" s="5">
        <v>0</v>
      </c>
      <c r="I29" s="5">
        <v>0</v>
      </c>
      <c r="J29" s="5">
        <v>0</v>
      </c>
      <c r="K29" s="5">
        <v>0</v>
      </c>
      <c r="L29" s="5">
        <v>0</v>
      </c>
      <c r="M29" s="5">
        <v>0</v>
      </c>
      <c r="N29" s="5">
        <v>0</v>
      </c>
      <c r="O29" s="5">
        <v>0</v>
      </c>
      <c r="P29" s="5">
        <v>0</v>
      </c>
      <c r="Q29" s="5">
        <v>0</v>
      </c>
      <c r="R29" s="5">
        <v>0</v>
      </c>
      <c r="S29" s="5">
        <v>0</v>
      </c>
      <c r="T29" s="5">
        <v>0</v>
      </c>
      <c r="U29" s="5">
        <v>0</v>
      </c>
      <c r="V29" s="5">
        <v>0</v>
      </c>
      <c r="W29" s="5">
        <v>0</v>
      </c>
      <c r="X29" s="5">
        <v>0</v>
      </c>
      <c r="Y29" s="5">
        <v>0</v>
      </c>
      <c r="Z29" s="5">
        <v>0</v>
      </c>
      <c r="AA29" s="5">
        <v>0</v>
      </c>
      <c r="AB29" s="5">
        <v>0</v>
      </c>
      <c r="AC29" s="5">
        <v>0</v>
      </c>
      <c r="AD29" s="5">
        <v>0</v>
      </c>
      <c r="AE29" s="5">
        <v>0</v>
      </c>
      <c r="AF29" s="5">
        <v>0</v>
      </c>
      <c r="AG29" s="5">
        <v>0</v>
      </c>
      <c r="AH29" s="5">
        <v>0</v>
      </c>
      <c r="AI29" s="5">
        <v>0</v>
      </c>
      <c r="AJ29" s="5">
        <v>0</v>
      </c>
      <c r="AK29" s="5">
        <v>0</v>
      </c>
      <c r="AL29" s="5">
        <v>0</v>
      </c>
      <c r="AM29" s="5">
        <v>0</v>
      </c>
      <c r="AN29" s="5">
        <v>0</v>
      </c>
      <c r="AO29" s="5">
        <v>0</v>
      </c>
      <c r="AP29" s="5">
        <v>0</v>
      </c>
      <c r="AQ29" s="5">
        <v>0</v>
      </c>
      <c r="AR29" s="5">
        <v>0</v>
      </c>
      <c r="AS29" s="5">
        <v>0</v>
      </c>
      <c r="AT29" s="5">
        <v>0</v>
      </c>
      <c r="AU29" s="5">
        <v>0</v>
      </c>
      <c r="AV29" s="5">
        <v>0</v>
      </c>
      <c r="AW29" s="5">
        <v>0</v>
      </c>
      <c r="AX29" s="5">
        <v>0</v>
      </c>
      <c r="AY29" s="5">
        <v>0</v>
      </c>
      <c r="AZ29" s="5">
        <v>0</v>
      </c>
      <c r="BA29" s="5">
        <v>0</v>
      </c>
      <c r="BB29" s="5">
        <v>0</v>
      </c>
      <c r="BC29" s="5">
        <v>0</v>
      </c>
      <c r="BD29" s="5">
        <v>0</v>
      </c>
      <c r="BE29" s="5">
        <v>0</v>
      </c>
      <c r="BF29" s="5">
        <v>0</v>
      </c>
      <c r="BG29" s="5">
        <v>0</v>
      </c>
      <c r="BH29" s="5">
        <v>0</v>
      </c>
      <c r="BI29" s="5">
        <v>0</v>
      </c>
      <c r="BJ29" s="5">
        <v>0</v>
      </c>
      <c r="BK29" s="5">
        <v>0</v>
      </c>
      <c r="BL29" s="5">
        <v>0</v>
      </c>
      <c r="BM29" s="5">
        <v>0</v>
      </c>
      <c r="BN29" s="5">
        <v>0</v>
      </c>
      <c r="BO29" s="5">
        <v>0</v>
      </c>
      <c r="BP29" s="5">
        <v>0</v>
      </c>
      <c r="BQ29" s="5">
        <v>0</v>
      </c>
      <c r="BR29" s="5">
        <f>10%*BR54</f>
        <v>6.9999999999999993E-2</v>
      </c>
      <c r="BS29" s="5">
        <f>10%*BS54</f>
        <v>6.9999999999999993E-2</v>
      </c>
      <c r="BT29" s="5">
        <f>13%*BT54</f>
        <v>9.0999999999999998E-2</v>
      </c>
      <c r="BU29" s="5">
        <f>10%*BU54</f>
        <v>6.9999999999999993E-2</v>
      </c>
      <c r="BV29" s="5">
        <f>15%*BV54</f>
        <v>0.105</v>
      </c>
      <c r="BW29" s="5">
        <f>13%*BW54</f>
        <v>9.0999999999999998E-2</v>
      </c>
      <c r="BX29" s="5">
        <f>11%*BX54</f>
        <v>7.6999999999999999E-2</v>
      </c>
      <c r="BY29" s="5">
        <f>12%*BY54</f>
        <v>8.3999999999999991E-2</v>
      </c>
      <c r="BZ29" s="5">
        <f>17%*BZ54</f>
        <v>0.11899999999999999</v>
      </c>
      <c r="CA29" s="5">
        <f>18%*CA54</f>
        <v>0.126</v>
      </c>
      <c r="CB29" s="5">
        <f>16%*CB54</f>
        <v>0.11199999999999999</v>
      </c>
      <c r="CC29" s="5">
        <f>18%*CC54</f>
        <v>0.126</v>
      </c>
      <c r="CD29" s="5">
        <f>15%*CD54</f>
        <v>0.105</v>
      </c>
      <c r="CE29" s="5">
        <f>15%*CE54</f>
        <v>0.103695</v>
      </c>
      <c r="CF29" s="5">
        <f>18%*CF54</f>
        <v>0.09</v>
      </c>
      <c r="CG29" s="5">
        <f>20%*CG54</f>
        <v>0.1</v>
      </c>
      <c r="CH29" s="5">
        <f>19%*CH54</f>
        <v>9.5000000000000001E-2</v>
      </c>
      <c r="CI29" s="5">
        <f>20%*CI54</f>
        <v>0.1</v>
      </c>
      <c r="CJ29" s="5">
        <f>19%*CJ54</f>
        <v>9.5000000000000001E-2</v>
      </c>
      <c r="CK29" s="5">
        <v>5.8999999999999997E-2</v>
      </c>
      <c r="CL29" s="5">
        <v>5.8999999999999997E-2</v>
      </c>
      <c r="CM29" s="5">
        <v>5.8999999999999997E-2</v>
      </c>
      <c r="CN29" s="5">
        <v>6.4100000000000004E-2</v>
      </c>
      <c r="CO29" s="5">
        <v>6.9199999999999998E-2</v>
      </c>
      <c r="CP29" s="5">
        <v>6.9199999999999998E-2</v>
      </c>
      <c r="CQ29" s="5">
        <v>6.9900000000000004E-2</v>
      </c>
      <c r="CR29" s="5">
        <v>6.9900000000000004E-2</v>
      </c>
      <c r="CS29" s="5">
        <v>6.9900000000000004E-2</v>
      </c>
      <c r="CT29" s="5">
        <v>6.9900000000000004E-2</v>
      </c>
      <c r="CU29" s="5">
        <v>6.6799999999999998E-2</v>
      </c>
      <c r="CV29" s="5">
        <v>6.6799999999999998E-2</v>
      </c>
      <c r="CW29" s="5">
        <v>6.6799999999999998E-2</v>
      </c>
      <c r="CX29" s="6">
        <v>6.6799999999999998E-2</v>
      </c>
      <c r="CY29" s="6">
        <v>6.6799999999999998E-2</v>
      </c>
      <c r="CZ29" s="6">
        <v>6.6799999999999998E-2</v>
      </c>
      <c r="DA29" s="6">
        <v>6.8400000000000002E-2</v>
      </c>
      <c r="DB29" s="6">
        <v>6.8400000000000002E-2</v>
      </c>
      <c r="DC29" s="6">
        <v>6.8400000000000002E-2</v>
      </c>
      <c r="DD29" s="6">
        <v>6.8400000000000002E-2</v>
      </c>
      <c r="DE29" s="6">
        <v>6.8400000000000002E-2</v>
      </c>
      <c r="DF29" s="6">
        <v>6.8400000000000002E-2</v>
      </c>
      <c r="DG29" s="6">
        <v>6.8400000000000002E-2</v>
      </c>
      <c r="DH29" s="6">
        <v>6.8400000000000002E-2</v>
      </c>
      <c r="DI29" s="6">
        <v>6.8400000000000002E-2</v>
      </c>
      <c r="DJ29" s="6">
        <v>6.8400000000000002E-2</v>
      </c>
      <c r="DK29" s="6">
        <v>6.8400000000000002E-2</v>
      </c>
      <c r="DL29" s="6">
        <v>6.8400000000000002E-2</v>
      </c>
      <c r="DM29" s="6">
        <v>6.8400000000000002E-2</v>
      </c>
      <c r="DN29" s="6">
        <v>6.8400000000000002E-2</v>
      </c>
      <c r="DO29" s="6">
        <v>6.8400000000000002E-2</v>
      </c>
      <c r="DP29" s="6">
        <v>6.8400000000000002E-2</v>
      </c>
      <c r="DQ29" s="6">
        <v>6.8400000000000002E-2</v>
      </c>
      <c r="DR29" s="6">
        <v>6.8400000000000002E-2</v>
      </c>
      <c r="DS29" s="6">
        <v>6.8400000000000002E-2</v>
      </c>
      <c r="DT29" s="6">
        <v>6.8400000000000002E-2</v>
      </c>
      <c r="DU29" s="6">
        <v>6.6400000000000001E-2</v>
      </c>
      <c r="DV29" s="6">
        <v>5.8400000000000001E-2</v>
      </c>
      <c r="DW29" s="6">
        <v>5.1999999999999998E-2</v>
      </c>
      <c r="DX29" s="6">
        <v>4.5499999999999999E-2</v>
      </c>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row>
    <row r="30" spans="1:164" ht="15" customHeight="1" x14ac:dyDescent="0.35">
      <c r="A30" s="9" t="s">
        <v>46</v>
      </c>
      <c r="B30" s="3">
        <v>0</v>
      </c>
      <c r="C30" s="4">
        <v>0</v>
      </c>
      <c r="D30" s="5">
        <v>0</v>
      </c>
      <c r="E30" s="5">
        <v>0</v>
      </c>
      <c r="F30" s="5">
        <v>0</v>
      </c>
      <c r="G30" s="5">
        <v>0</v>
      </c>
      <c r="H30" s="5">
        <v>0</v>
      </c>
      <c r="I30" s="5">
        <v>0</v>
      </c>
      <c r="J30" s="5">
        <v>0</v>
      </c>
      <c r="K30" s="5">
        <v>0</v>
      </c>
      <c r="L30" s="5">
        <v>0</v>
      </c>
      <c r="M30" s="5">
        <v>0</v>
      </c>
      <c r="N30" s="5">
        <v>0</v>
      </c>
      <c r="O30" s="5">
        <v>0</v>
      </c>
      <c r="P30" s="5">
        <v>0</v>
      </c>
      <c r="Q30" s="5">
        <v>0</v>
      </c>
      <c r="R30" s="5">
        <v>0</v>
      </c>
      <c r="S30" s="5">
        <v>0</v>
      </c>
      <c r="T30" s="5">
        <v>0</v>
      </c>
      <c r="U30" s="5">
        <v>0</v>
      </c>
      <c r="V30" s="5">
        <v>0</v>
      </c>
      <c r="W30" s="5">
        <v>0</v>
      </c>
      <c r="X30" s="5">
        <v>0</v>
      </c>
      <c r="Y30" s="5">
        <v>0</v>
      </c>
      <c r="Z30" s="5">
        <v>0</v>
      </c>
      <c r="AA30" s="5">
        <v>0</v>
      </c>
      <c r="AB30" s="5">
        <v>0</v>
      </c>
      <c r="AC30" s="5">
        <v>0</v>
      </c>
      <c r="AD30" s="5">
        <v>0</v>
      </c>
      <c r="AE30" s="5">
        <v>0</v>
      </c>
      <c r="AF30" s="5">
        <v>0</v>
      </c>
      <c r="AG30" s="5">
        <v>0</v>
      </c>
      <c r="AH30" s="5">
        <v>0</v>
      </c>
      <c r="AI30" s="5">
        <v>0</v>
      </c>
      <c r="AJ30" s="5">
        <v>0</v>
      </c>
      <c r="AK30" s="5">
        <v>0</v>
      </c>
      <c r="AL30" s="5">
        <v>0</v>
      </c>
      <c r="AM30" s="5">
        <v>0</v>
      </c>
      <c r="AN30" s="5">
        <v>0</v>
      </c>
      <c r="AO30" s="5">
        <v>0</v>
      </c>
      <c r="AP30" s="5">
        <v>0</v>
      </c>
      <c r="AQ30" s="5">
        <v>0</v>
      </c>
      <c r="AR30" s="5">
        <v>0</v>
      </c>
      <c r="AS30" s="5">
        <v>0</v>
      </c>
      <c r="AT30" s="5">
        <v>0</v>
      </c>
      <c r="AU30" s="5">
        <v>0</v>
      </c>
      <c r="AV30" s="5">
        <v>0</v>
      </c>
      <c r="AW30" s="5">
        <v>0</v>
      </c>
      <c r="AX30" s="5">
        <v>0</v>
      </c>
      <c r="AY30" s="5">
        <v>0</v>
      </c>
      <c r="AZ30" s="5">
        <v>0</v>
      </c>
      <c r="BA30" s="5">
        <v>0</v>
      </c>
      <c r="BB30" s="5">
        <v>0</v>
      </c>
      <c r="BC30" s="5">
        <v>0</v>
      </c>
      <c r="BD30" s="5">
        <v>0</v>
      </c>
      <c r="BE30" s="5">
        <v>0</v>
      </c>
      <c r="BF30" s="5">
        <v>0</v>
      </c>
      <c r="BG30" s="5">
        <v>0</v>
      </c>
      <c r="BH30" s="5">
        <v>0</v>
      </c>
      <c r="BI30" s="5">
        <v>0</v>
      </c>
      <c r="BJ30" s="5">
        <v>0</v>
      </c>
      <c r="BK30" s="5">
        <v>0</v>
      </c>
      <c r="BL30" s="5">
        <v>0</v>
      </c>
      <c r="BM30" s="5">
        <v>0</v>
      </c>
      <c r="BN30" s="5">
        <v>0</v>
      </c>
      <c r="BO30" s="5">
        <v>0</v>
      </c>
      <c r="BP30" s="5">
        <v>0</v>
      </c>
      <c r="BQ30" s="5">
        <v>0</v>
      </c>
      <c r="BR30" s="5">
        <v>0</v>
      </c>
      <c r="BS30" s="5">
        <v>0</v>
      </c>
      <c r="BT30" s="5">
        <v>0</v>
      </c>
      <c r="BU30" s="5">
        <v>0</v>
      </c>
      <c r="BV30" s="5">
        <v>0</v>
      </c>
      <c r="BW30" s="5">
        <v>0</v>
      </c>
      <c r="BX30" s="5">
        <v>0</v>
      </c>
      <c r="BY30" s="5">
        <v>0</v>
      </c>
      <c r="BZ30" s="5">
        <v>0</v>
      </c>
      <c r="CA30" s="5">
        <v>0</v>
      </c>
      <c r="CB30" s="5">
        <v>0</v>
      </c>
      <c r="CC30" s="5">
        <v>0</v>
      </c>
      <c r="CD30" s="5">
        <v>0</v>
      </c>
      <c r="CE30" s="5">
        <v>0</v>
      </c>
      <c r="CF30" s="5">
        <v>0</v>
      </c>
      <c r="CG30" s="5">
        <v>0</v>
      </c>
      <c r="CH30" s="5">
        <v>0</v>
      </c>
      <c r="CI30" s="5">
        <v>0</v>
      </c>
      <c r="CJ30" s="5">
        <v>0</v>
      </c>
      <c r="CK30" s="5">
        <v>0</v>
      </c>
      <c r="CL30" s="5">
        <v>0</v>
      </c>
      <c r="CM30" s="5">
        <v>0</v>
      </c>
      <c r="CN30" s="5">
        <v>0</v>
      </c>
      <c r="CO30" s="5">
        <v>0</v>
      </c>
      <c r="CP30" s="5">
        <v>0</v>
      </c>
      <c r="CQ30" s="5">
        <v>0</v>
      </c>
      <c r="CR30" s="5">
        <v>0</v>
      </c>
      <c r="CS30" s="5">
        <v>0</v>
      </c>
      <c r="CT30" s="5">
        <v>0</v>
      </c>
      <c r="CU30" s="5">
        <v>0</v>
      </c>
      <c r="CV30" s="5">
        <v>0</v>
      </c>
      <c r="CW30" s="5">
        <v>0</v>
      </c>
      <c r="CX30" s="6">
        <v>0</v>
      </c>
      <c r="CY30" s="6">
        <v>0</v>
      </c>
      <c r="CZ30" s="6">
        <v>0</v>
      </c>
      <c r="DA30" s="6">
        <v>0</v>
      </c>
      <c r="DB30" s="6">
        <v>0</v>
      </c>
      <c r="DC30" s="6">
        <v>0</v>
      </c>
      <c r="DD30" s="6">
        <v>0</v>
      </c>
      <c r="DE30" s="6">
        <v>0</v>
      </c>
      <c r="DF30" s="6">
        <v>0</v>
      </c>
      <c r="DG30" s="6">
        <v>0</v>
      </c>
      <c r="DH30" s="6">
        <v>0</v>
      </c>
      <c r="DI30" s="6">
        <v>0</v>
      </c>
      <c r="DJ30" s="6">
        <v>0</v>
      </c>
      <c r="DK30" s="6">
        <v>0</v>
      </c>
      <c r="DL30" s="5">
        <v>0</v>
      </c>
      <c r="DM30" s="5">
        <v>0</v>
      </c>
      <c r="DN30" s="5">
        <v>0</v>
      </c>
      <c r="DO30" s="5">
        <v>0</v>
      </c>
      <c r="DP30" s="5">
        <v>0</v>
      </c>
      <c r="DQ30" s="5">
        <v>0</v>
      </c>
      <c r="DR30" s="5">
        <v>0</v>
      </c>
      <c r="DS30" s="5">
        <v>0</v>
      </c>
      <c r="DT30" s="5">
        <v>0</v>
      </c>
      <c r="DU30" s="5">
        <v>0</v>
      </c>
      <c r="DV30" s="5">
        <v>0</v>
      </c>
      <c r="DW30" s="6">
        <v>0</v>
      </c>
      <c r="DX30" s="6">
        <v>0</v>
      </c>
      <c r="DY30" s="7"/>
      <c r="DZ30" s="7"/>
      <c r="EA30" s="7"/>
      <c r="EB30" s="7"/>
      <c r="EC30" s="7"/>
      <c r="ED30" s="7"/>
      <c r="EE30" s="7"/>
      <c r="EF30" s="7"/>
      <c r="EG30" s="7"/>
      <c r="EH30" s="7"/>
      <c r="EI30" s="7"/>
      <c r="EJ30" s="7"/>
      <c r="EK30" s="7"/>
      <c r="EL30" s="7"/>
      <c r="EM30" s="7"/>
      <c r="EN30" s="7"/>
      <c r="EO30" s="7"/>
      <c r="EP30" s="7"/>
      <c r="EQ30" s="7"/>
      <c r="ER30" s="7"/>
      <c r="ES30" s="7"/>
      <c r="ET30" s="7"/>
      <c r="EU30" s="7"/>
      <c r="EV30" s="7"/>
      <c r="EW30" s="7"/>
      <c r="EX30" s="7"/>
      <c r="EY30" s="7"/>
      <c r="EZ30" s="7"/>
      <c r="FA30" s="7"/>
      <c r="FB30" s="7"/>
      <c r="FC30" s="7"/>
      <c r="FD30" s="7"/>
      <c r="FE30" s="7"/>
      <c r="FF30" s="7"/>
      <c r="FG30" s="7"/>
      <c r="FH30" s="7"/>
    </row>
    <row r="31" spans="1:164" ht="15" customHeight="1" x14ac:dyDescent="0.35">
      <c r="A31" s="9" t="s">
        <v>47</v>
      </c>
      <c r="B31" s="3">
        <v>0</v>
      </c>
      <c r="C31" s="4">
        <v>0</v>
      </c>
      <c r="D31" s="5">
        <v>0</v>
      </c>
      <c r="E31" s="5">
        <v>0</v>
      </c>
      <c r="F31" s="5">
        <v>0</v>
      </c>
      <c r="G31" s="5">
        <v>0</v>
      </c>
      <c r="H31" s="5">
        <v>0</v>
      </c>
      <c r="I31" s="5">
        <v>0</v>
      </c>
      <c r="J31" s="5">
        <v>0</v>
      </c>
      <c r="K31" s="5">
        <v>0</v>
      </c>
      <c r="L31" s="5">
        <v>0</v>
      </c>
      <c r="M31" s="5">
        <v>0</v>
      </c>
      <c r="N31" s="5">
        <v>0</v>
      </c>
      <c r="O31" s="5">
        <v>0</v>
      </c>
      <c r="P31" s="5">
        <v>0</v>
      </c>
      <c r="Q31" s="5">
        <v>0</v>
      </c>
      <c r="R31" s="5">
        <v>0</v>
      </c>
      <c r="S31" s="5">
        <v>0</v>
      </c>
      <c r="T31" s="5">
        <v>0</v>
      </c>
      <c r="U31" s="5">
        <v>0</v>
      </c>
      <c r="V31" s="5">
        <v>0</v>
      </c>
      <c r="W31" s="5">
        <v>0</v>
      </c>
      <c r="X31" s="5">
        <v>0</v>
      </c>
      <c r="Y31" s="5">
        <v>0</v>
      </c>
      <c r="Z31" s="5">
        <v>0</v>
      </c>
      <c r="AA31" s="5">
        <v>0</v>
      </c>
      <c r="AB31" s="5">
        <v>0</v>
      </c>
      <c r="AC31" s="5">
        <v>0</v>
      </c>
      <c r="AD31" s="5">
        <v>0</v>
      </c>
      <c r="AE31" s="5">
        <v>0</v>
      </c>
      <c r="AF31" s="5">
        <v>0</v>
      </c>
      <c r="AG31" s="5">
        <v>0</v>
      </c>
      <c r="AH31" s="5">
        <v>0</v>
      </c>
      <c r="AI31" s="5">
        <v>0</v>
      </c>
      <c r="AJ31" s="5">
        <v>0</v>
      </c>
      <c r="AK31" s="5">
        <v>0</v>
      </c>
      <c r="AL31" s="5">
        <v>0</v>
      </c>
      <c r="AM31" s="5">
        <v>0</v>
      </c>
      <c r="AN31" s="5">
        <v>0</v>
      </c>
      <c r="AO31" s="5">
        <v>0</v>
      </c>
      <c r="AP31" s="5">
        <v>0</v>
      </c>
      <c r="AQ31" s="5">
        <v>0</v>
      </c>
      <c r="AR31" s="5">
        <v>0</v>
      </c>
      <c r="AS31" s="5">
        <v>0</v>
      </c>
      <c r="AT31" s="5">
        <v>0</v>
      </c>
      <c r="AU31" s="5">
        <v>0</v>
      </c>
      <c r="AV31" s="5">
        <v>0</v>
      </c>
      <c r="AW31" s="5">
        <v>0</v>
      </c>
      <c r="AX31" s="5">
        <v>0</v>
      </c>
      <c r="AY31" s="5">
        <v>0</v>
      </c>
      <c r="AZ31" s="5">
        <v>0</v>
      </c>
      <c r="BA31" s="5">
        <v>0</v>
      </c>
      <c r="BB31" s="5">
        <v>0</v>
      </c>
      <c r="BC31" s="5">
        <v>0</v>
      </c>
      <c r="BD31" s="5">
        <v>0</v>
      </c>
      <c r="BE31" s="5">
        <v>0</v>
      </c>
      <c r="BF31" s="5">
        <v>0</v>
      </c>
      <c r="BG31" s="5">
        <v>0</v>
      </c>
      <c r="BH31" s="5">
        <v>0</v>
      </c>
      <c r="BI31" s="5">
        <v>0</v>
      </c>
      <c r="BJ31" s="5">
        <v>0</v>
      </c>
      <c r="BK31" s="5">
        <v>0</v>
      </c>
      <c r="BL31" s="5">
        <v>0</v>
      </c>
      <c r="BM31" s="5">
        <v>0</v>
      </c>
      <c r="BN31" s="5">
        <v>0</v>
      </c>
      <c r="BO31" s="5">
        <v>0</v>
      </c>
      <c r="BP31" s="5">
        <v>0</v>
      </c>
      <c r="BQ31" s="5">
        <v>0</v>
      </c>
      <c r="BR31" s="5">
        <v>0</v>
      </c>
      <c r="BS31" s="5">
        <v>0</v>
      </c>
      <c r="BT31" s="5">
        <v>0</v>
      </c>
      <c r="BU31" s="5">
        <v>0</v>
      </c>
      <c r="BV31" s="5">
        <v>0</v>
      </c>
      <c r="BW31" s="5">
        <v>0</v>
      </c>
      <c r="BX31" s="5">
        <v>0</v>
      </c>
      <c r="BY31" s="5">
        <v>0</v>
      </c>
      <c r="BZ31" s="5">
        <v>0</v>
      </c>
      <c r="CA31" s="5">
        <v>0</v>
      </c>
      <c r="CB31" s="5">
        <v>0</v>
      </c>
      <c r="CC31" s="5">
        <v>0</v>
      </c>
      <c r="CD31" s="5">
        <v>0</v>
      </c>
      <c r="CE31" s="5">
        <v>0</v>
      </c>
      <c r="CF31" s="5">
        <v>0</v>
      </c>
      <c r="CG31" s="5">
        <v>0</v>
      </c>
      <c r="CH31" s="5">
        <v>0</v>
      </c>
      <c r="CI31" s="5">
        <v>0</v>
      </c>
      <c r="CJ31" s="5">
        <v>0</v>
      </c>
      <c r="CK31" s="5">
        <v>0</v>
      </c>
      <c r="CL31" s="5">
        <v>0</v>
      </c>
      <c r="CM31" s="5">
        <v>0</v>
      </c>
      <c r="CN31" s="5">
        <v>0</v>
      </c>
      <c r="CO31" s="5">
        <v>0</v>
      </c>
      <c r="CP31" s="5">
        <v>0</v>
      </c>
      <c r="CQ31" s="5">
        <v>0</v>
      </c>
      <c r="CR31" s="5">
        <v>0</v>
      </c>
      <c r="CS31" s="5">
        <v>0</v>
      </c>
      <c r="CT31" s="5">
        <v>0</v>
      </c>
      <c r="CU31" s="5">
        <v>0</v>
      </c>
      <c r="CV31" s="5">
        <v>0</v>
      </c>
      <c r="CW31" s="5">
        <v>0</v>
      </c>
      <c r="CX31" s="6">
        <v>0</v>
      </c>
      <c r="CY31" s="6">
        <v>0</v>
      </c>
      <c r="CZ31" s="6">
        <v>0</v>
      </c>
      <c r="DA31" s="6">
        <v>0</v>
      </c>
      <c r="DB31" s="6">
        <v>0</v>
      </c>
      <c r="DC31" s="6">
        <v>0</v>
      </c>
      <c r="DD31" s="6">
        <v>0</v>
      </c>
      <c r="DE31" s="6">
        <v>0</v>
      </c>
      <c r="DF31" s="6">
        <v>0</v>
      </c>
      <c r="DG31" s="6">
        <v>0</v>
      </c>
      <c r="DH31" s="6">
        <v>0</v>
      </c>
      <c r="DI31" s="6">
        <v>0</v>
      </c>
      <c r="DJ31" s="6">
        <v>0</v>
      </c>
      <c r="DK31" s="6">
        <v>0</v>
      </c>
      <c r="DL31" s="6">
        <v>0</v>
      </c>
      <c r="DM31" s="6">
        <v>0</v>
      </c>
      <c r="DN31" s="6">
        <v>0</v>
      </c>
      <c r="DO31" s="6">
        <v>0</v>
      </c>
      <c r="DP31" s="6">
        <v>0</v>
      </c>
      <c r="DQ31" s="6">
        <v>0</v>
      </c>
      <c r="DR31" s="6">
        <v>0</v>
      </c>
      <c r="DS31" s="6">
        <v>0</v>
      </c>
      <c r="DT31" s="6">
        <v>0</v>
      </c>
      <c r="DU31" s="6">
        <v>0</v>
      </c>
      <c r="DV31" s="6">
        <v>0</v>
      </c>
      <c r="DW31" s="6">
        <v>0</v>
      </c>
      <c r="DX31" s="6">
        <v>0</v>
      </c>
      <c r="DY31" s="7"/>
      <c r="DZ31" s="7"/>
      <c r="EA31" s="7"/>
      <c r="EB31" s="7"/>
      <c r="EC31" s="7"/>
      <c r="ED31" s="7"/>
      <c r="EE31" s="7"/>
      <c r="EF31" s="7"/>
      <c r="EG31" s="7"/>
      <c r="EH31" s="7"/>
      <c r="EI31" s="7"/>
      <c r="EJ31" s="7"/>
      <c r="EK31" s="7"/>
      <c r="EL31" s="7"/>
      <c r="EM31" s="7"/>
      <c r="EN31" s="7"/>
      <c r="EO31" s="7"/>
      <c r="EP31" s="7"/>
      <c r="EQ31" s="7"/>
      <c r="ER31" s="7"/>
      <c r="ES31" s="7"/>
      <c r="ET31" s="7"/>
      <c r="EU31" s="7"/>
      <c r="EV31" s="7"/>
      <c r="EW31" s="7"/>
      <c r="EX31" s="7"/>
      <c r="EY31" s="7"/>
      <c r="EZ31" s="7"/>
      <c r="FA31" s="7"/>
      <c r="FB31" s="7"/>
      <c r="FC31" s="7"/>
      <c r="FD31" s="7"/>
      <c r="FE31" s="7"/>
      <c r="FF31" s="7"/>
      <c r="FG31" s="7"/>
      <c r="FH31" s="7"/>
    </row>
    <row r="32" spans="1:164" ht="15" customHeight="1" x14ac:dyDescent="0.35">
      <c r="A32" s="9" t="s">
        <v>48</v>
      </c>
      <c r="B32" s="3">
        <v>0</v>
      </c>
      <c r="C32" s="4">
        <v>0</v>
      </c>
      <c r="D32" s="5">
        <v>0</v>
      </c>
      <c r="E32" s="5">
        <v>0</v>
      </c>
      <c r="F32" s="5">
        <v>0</v>
      </c>
      <c r="G32" s="5">
        <v>0</v>
      </c>
      <c r="H32" s="5">
        <v>0</v>
      </c>
      <c r="I32" s="5">
        <v>0</v>
      </c>
      <c r="J32" s="5">
        <v>0</v>
      </c>
      <c r="K32" s="5">
        <v>0</v>
      </c>
      <c r="L32" s="5">
        <v>0</v>
      </c>
      <c r="M32" s="5">
        <v>0</v>
      </c>
      <c r="N32" s="5">
        <v>0</v>
      </c>
      <c r="O32" s="5">
        <v>0</v>
      </c>
      <c r="P32" s="5">
        <v>0</v>
      </c>
      <c r="Q32" s="5">
        <v>0</v>
      </c>
      <c r="R32" s="5">
        <v>0</v>
      </c>
      <c r="S32" s="5">
        <v>0</v>
      </c>
      <c r="T32" s="5">
        <v>0</v>
      </c>
      <c r="U32" s="5">
        <v>0</v>
      </c>
      <c r="V32" s="5">
        <v>0</v>
      </c>
      <c r="W32" s="5">
        <v>0</v>
      </c>
      <c r="X32" s="5">
        <v>0</v>
      </c>
      <c r="Y32" s="5">
        <v>0</v>
      </c>
      <c r="Z32" s="5">
        <v>0</v>
      </c>
      <c r="AA32" s="5">
        <v>0</v>
      </c>
      <c r="AB32" s="5">
        <v>0</v>
      </c>
      <c r="AC32" s="5">
        <v>0</v>
      </c>
      <c r="AD32" s="5">
        <v>0</v>
      </c>
      <c r="AE32" s="5">
        <v>0</v>
      </c>
      <c r="AF32" s="5">
        <v>0</v>
      </c>
      <c r="AG32" s="5">
        <v>0</v>
      </c>
      <c r="AH32" s="5">
        <v>0</v>
      </c>
      <c r="AI32" s="5">
        <v>0</v>
      </c>
      <c r="AJ32" s="5">
        <v>0</v>
      </c>
      <c r="AK32" s="5">
        <v>0</v>
      </c>
      <c r="AL32" s="5">
        <v>0</v>
      </c>
      <c r="AM32" s="5">
        <v>0</v>
      </c>
      <c r="AN32" s="5">
        <v>0</v>
      </c>
      <c r="AO32" s="5">
        <v>0</v>
      </c>
      <c r="AP32" s="5">
        <v>0</v>
      </c>
      <c r="AQ32" s="5">
        <v>0</v>
      </c>
      <c r="AR32" s="5">
        <v>0</v>
      </c>
      <c r="AS32" s="5">
        <v>0</v>
      </c>
      <c r="AT32" s="5">
        <v>0</v>
      </c>
      <c r="AU32" s="5">
        <v>0</v>
      </c>
      <c r="AV32" s="5">
        <v>0</v>
      </c>
      <c r="AW32" s="5">
        <v>0</v>
      </c>
      <c r="AX32" s="5">
        <v>0</v>
      </c>
      <c r="AY32" s="5">
        <v>0</v>
      </c>
      <c r="AZ32" s="5">
        <v>0</v>
      </c>
      <c r="BA32" s="5">
        <v>0</v>
      </c>
      <c r="BB32" s="5">
        <v>0</v>
      </c>
      <c r="BC32" s="5">
        <v>0</v>
      </c>
      <c r="BD32" s="5">
        <v>0</v>
      </c>
      <c r="BE32" s="5">
        <v>0</v>
      </c>
      <c r="BF32" s="5">
        <v>0</v>
      </c>
      <c r="BG32" s="5">
        <v>0</v>
      </c>
      <c r="BH32" s="5">
        <v>0</v>
      </c>
      <c r="BI32" s="5">
        <v>0</v>
      </c>
      <c r="BJ32" s="5">
        <v>0</v>
      </c>
      <c r="BK32" s="5">
        <v>0</v>
      </c>
      <c r="BL32" s="5">
        <v>0</v>
      </c>
      <c r="BM32" s="5">
        <v>0</v>
      </c>
      <c r="BN32" s="5">
        <v>0</v>
      </c>
      <c r="BO32" s="5">
        <v>0</v>
      </c>
      <c r="BP32" s="5">
        <v>0</v>
      </c>
      <c r="BQ32" s="5">
        <v>0</v>
      </c>
      <c r="BR32" s="5">
        <v>0</v>
      </c>
      <c r="BS32" s="5">
        <v>0</v>
      </c>
      <c r="BT32" s="5">
        <v>0</v>
      </c>
      <c r="BU32" s="5">
        <v>0</v>
      </c>
      <c r="BV32" s="5">
        <v>0</v>
      </c>
      <c r="BW32" s="5">
        <v>0</v>
      </c>
      <c r="BX32" s="5">
        <v>0</v>
      </c>
      <c r="BY32" s="5">
        <v>0</v>
      </c>
      <c r="BZ32" s="5">
        <v>2.5000000000000001E-2</v>
      </c>
      <c r="CA32" s="5">
        <v>2.5000000000000001E-2</v>
      </c>
      <c r="CB32" s="5">
        <v>2.5000000000000001E-2</v>
      </c>
      <c r="CC32" s="5">
        <v>2.5000000000000001E-2</v>
      </c>
      <c r="CD32" s="5">
        <v>2.5000000000000001E-2</v>
      </c>
      <c r="CE32" s="5">
        <v>2.5000000000000001E-2</v>
      </c>
      <c r="CF32" s="5">
        <v>2.5000000000000001E-2</v>
      </c>
      <c r="CG32" s="5">
        <v>3.5000000000000003E-2</v>
      </c>
      <c r="CH32" s="5">
        <v>3.5000000000000003E-2</v>
      </c>
      <c r="CI32" s="5">
        <v>3.5000000000000003E-2</v>
      </c>
      <c r="CJ32" s="5">
        <v>3.5000000000000003E-2</v>
      </c>
      <c r="CK32" s="5">
        <v>3.5000000000000003E-2</v>
      </c>
      <c r="CL32" s="5">
        <v>3.5000000000000003E-2</v>
      </c>
      <c r="CM32" s="5">
        <v>3.5000000000000003E-2</v>
      </c>
      <c r="CN32" s="5">
        <v>3.5000000000000003E-2</v>
      </c>
      <c r="CO32" s="5">
        <v>7.0000000000000007E-2</v>
      </c>
      <c r="CP32" s="5">
        <v>7.0000000000000007E-2</v>
      </c>
      <c r="CQ32" s="5">
        <v>7.0000000000000007E-2</v>
      </c>
      <c r="CR32" s="5">
        <v>6.6500000000000004E-2</v>
      </c>
      <c r="CS32" s="5">
        <v>6.5799999999999997E-2</v>
      </c>
      <c r="CT32" s="5">
        <v>6.3700000000000007E-2</v>
      </c>
      <c r="CU32" s="5">
        <v>6.3700000000000007E-2</v>
      </c>
      <c r="CV32" s="5">
        <v>6.3700000000000007E-2</v>
      </c>
      <c r="CW32" s="5">
        <v>6.3700000000000007E-2</v>
      </c>
      <c r="CX32" s="6">
        <v>6.3700000000000007E-2</v>
      </c>
      <c r="CY32" s="6">
        <v>6.3700000000000007E-2</v>
      </c>
      <c r="CZ32" s="6">
        <v>6.3700000000000007E-2</v>
      </c>
      <c r="DA32" s="6">
        <v>6.3700000000000007E-2</v>
      </c>
      <c r="DB32" s="6">
        <v>8.9700000000000002E-2</v>
      </c>
      <c r="DC32" s="6">
        <v>8.9700000000000002E-2</v>
      </c>
      <c r="DD32" s="6">
        <v>8.9700000000000002E-2</v>
      </c>
      <c r="DE32" s="6">
        <v>8.9700000000000002E-2</v>
      </c>
      <c r="DF32" s="6">
        <v>8.9700000000000002E-2</v>
      </c>
      <c r="DG32" s="6">
        <v>0.1075</v>
      </c>
      <c r="DH32" s="6">
        <v>8.9700000000000002E-2</v>
      </c>
      <c r="DI32" s="6">
        <v>8.9700000000000002E-2</v>
      </c>
      <c r="DJ32" s="6">
        <v>8.9700000000000002E-2</v>
      </c>
      <c r="DK32" s="6">
        <v>8.9700000000000002E-2</v>
      </c>
      <c r="DL32" s="6">
        <v>8.9700000000000002E-2</v>
      </c>
      <c r="DM32" s="6">
        <v>8.9700000000000002E-2</v>
      </c>
      <c r="DN32" s="6">
        <v>8.9700000000000002E-2</v>
      </c>
      <c r="DO32" s="6">
        <v>8.9700000000000002E-2</v>
      </c>
      <c r="DP32" s="6">
        <v>8.9700000000000002E-2</v>
      </c>
      <c r="DQ32" s="6">
        <v>0.1075</v>
      </c>
      <c r="DR32" s="6">
        <v>0.1075</v>
      </c>
      <c r="DS32" s="6">
        <v>0.1075</v>
      </c>
      <c r="DT32" s="6">
        <v>0.1075</v>
      </c>
      <c r="DU32" s="6">
        <v>0.1075</v>
      </c>
      <c r="DV32" s="6">
        <v>0.1075</v>
      </c>
      <c r="DW32" s="6">
        <v>0.1075</v>
      </c>
      <c r="DX32" s="6">
        <v>0.1075</v>
      </c>
      <c r="DY32" s="7"/>
      <c r="DZ32" s="7"/>
      <c r="EA32" s="7"/>
      <c r="EB32" s="7"/>
      <c r="EC32" s="7"/>
      <c r="ED32" s="7"/>
      <c r="EE32" s="7"/>
      <c r="EF32" s="7"/>
      <c r="EG32" s="7"/>
      <c r="EH32" s="7"/>
      <c r="EI32" s="7"/>
      <c r="EJ32" s="7"/>
      <c r="EK32" s="7"/>
      <c r="EL32" s="7"/>
      <c r="EM32" s="7"/>
      <c r="EN32" s="7"/>
      <c r="EO32" s="7"/>
      <c r="EP32" s="7"/>
      <c r="EQ32" s="7"/>
      <c r="ER32" s="7"/>
      <c r="ES32" s="7"/>
      <c r="ET32" s="7"/>
      <c r="EU32" s="7"/>
      <c r="EV32" s="7"/>
      <c r="EW32" s="7"/>
      <c r="EX32" s="7"/>
      <c r="EY32" s="7"/>
      <c r="EZ32" s="7"/>
      <c r="FA32" s="7"/>
      <c r="FB32" s="7"/>
      <c r="FC32" s="7"/>
      <c r="FD32" s="7"/>
      <c r="FE32" s="7"/>
      <c r="FF32" s="7"/>
      <c r="FG32" s="7"/>
      <c r="FH32" s="7"/>
    </row>
    <row r="33" spans="1:164" ht="15" customHeight="1" x14ac:dyDescent="0.35">
      <c r="A33" s="11" t="s">
        <v>49</v>
      </c>
      <c r="B33" s="3">
        <v>0</v>
      </c>
      <c r="C33" s="4">
        <v>0</v>
      </c>
      <c r="D33" s="5">
        <v>0</v>
      </c>
      <c r="E33" s="5">
        <v>0</v>
      </c>
      <c r="F33" s="5">
        <v>0</v>
      </c>
      <c r="G33" s="5">
        <v>0</v>
      </c>
      <c r="H33" s="5">
        <v>0</v>
      </c>
      <c r="I33" s="5">
        <v>0</v>
      </c>
      <c r="J33" s="5">
        <v>0</v>
      </c>
      <c r="K33" s="5">
        <v>0</v>
      </c>
      <c r="L33" s="5">
        <v>0</v>
      </c>
      <c r="M33" s="5">
        <v>0</v>
      </c>
      <c r="N33" s="5">
        <v>0</v>
      </c>
      <c r="O33" s="5">
        <v>0</v>
      </c>
      <c r="P33" s="5">
        <v>0</v>
      </c>
      <c r="Q33" s="5">
        <v>0</v>
      </c>
      <c r="R33" s="5">
        <v>0</v>
      </c>
      <c r="S33" s="5">
        <v>0</v>
      </c>
      <c r="T33" s="5">
        <v>0</v>
      </c>
      <c r="U33" s="12">
        <v>0.03</v>
      </c>
      <c r="V33" s="5">
        <v>0</v>
      </c>
      <c r="W33" s="5">
        <v>0</v>
      </c>
      <c r="X33" s="5">
        <v>0</v>
      </c>
      <c r="Y33" s="5">
        <v>0</v>
      </c>
      <c r="Z33" s="5">
        <v>0</v>
      </c>
      <c r="AA33" s="5">
        <v>0</v>
      </c>
      <c r="AB33" s="5">
        <v>0</v>
      </c>
      <c r="AC33" s="5">
        <v>0</v>
      </c>
      <c r="AD33" s="5">
        <v>0</v>
      </c>
      <c r="AE33" s="5">
        <v>0</v>
      </c>
      <c r="AF33" s="5">
        <v>0</v>
      </c>
      <c r="AG33" s="5">
        <v>0</v>
      </c>
      <c r="AH33" s="5">
        <v>0</v>
      </c>
      <c r="AI33" s="10">
        <v>0.04</v>
      </c>
      <c r="AJ33" s="10">
        <v>0.04</v>
      </c>
      <c r="AK33" s="10">
        <v>0.04</v>
      </c>
      <c r="AL33" s="10">
        <v>0.04</v>
      </c>
      <c r="AM33" s="10">
        <v>0.04</v>
      </c>
      <c r="AN33" s="10">
        <v>0.04</v>
      </c>
      <c r="AO33" s="10">
        <v>0.04</v>
      </c>
      <c r="AP33" s="10">
        <v>0.04</v>
      </c>
      <c r="AQ33" s="10">
        <v>0.04</v>
      </c>
      <c r="AR33" s="10">
        <v>0.04</v>
      </c>
      <c r="AS33" s="10">
        <v>0.04</v>
      </c>
      <c r="AT33" s="10">
        <v>0.04</v>
      </c>
      <c r="AU33" s="10">
        <v>0.04</v>
      </c>
      <c r="AV33" s="10">
        <v>0.04</v>
      </c>
      <c r="AW33" s="10">
        <v>0.04</v>
      </c>
      <c r="AX33" s="10">
        <v>0.04</v>
      </c>
      <c r="AY33" s="10">
        <v>0.04</v>
      </c>
      <c r="AZ33" s="10">
        <v>0.04</v>
      </c>
      <c r="BA33" s="10">
        <v>0.04</v>
      </c>
      <c r="BB33" s="10">
        <v>0.04</v>
      </c>
      <c r="BC33" s="10">
        <v>0.04</v>
      </c>
      <c r="BD33" s="10">
        <v>0.04</v>
      </c>
      <c r="BE33" s="10">
        <v>0.04</v>
      </c>
      <c r="BF33" s="10">
        <v>0.04</v>
      </c>
      <c r="BG33" s="10">
        <v>0.04</v>
      </c>
      <c r="BH33" s="10">
        <v>0.04</v>
      </c>
      <c r="BI33" s="10">
        <v>0.04</v>
      </c>
      <c r="BJ33" s="10">
        <v>0.04</v>
      </c>
      <c r="BK33" s="10">
        <v>0.06</v>
      </c>
      <c r="BL33" s="10">
        <v>0.06</v>
      </c>
      <c r="BM33" s="10">
        <v>0.06</v>
      </c>
      <c r="BN33" s="10">
        <v>0.06</v>
      </c>
      <c r="BO33" s="10">
        <v>0.06</v>
      </c>
      <c r="BP33" s="10">
        <v>0.06</v>
      </c>
      <c r="BQ33" s="10">
        <v>0.06</v>
      </c>
      <c r="BR33" s="5">
        <v>0.06</v>
      </c>
      <c r="BS33" s="5">
        <v>0.09</v>
      </c>
      <c r="BT33" s="5">
        <v>0.09</v>
      </c>
      <c r="BU33" s="5">
        <v>0.09</v>
      </c>
      <c r="BV33" s="5">
        <v>0.09</v>
      </c>
      <c r="BW33" s="5">
        <v>0.09</v>
      </c>
      <c r="BX33" s="5">
        <v>0.09</v>
      </c>
      <c r="BY33" s="5">
        <v>0.09</v>
      </c>
      <c r="BZ33" s="5">
        <v>0.09</v>
      </c>
      <c r="CA33" s="5">
        <v>0.09</v>
      </c>
      <c r="CB33" s="5">
        <v>0.09</v>
      </c>
      <c r="CC33" s="5">
        <v>0.09</v>
      </c>
      <c r="CD33" s="5">
        <v>0.09</v>
      </c>
      <c r="CE33" s="5">
        <v>6.7000000000000004E-2</v>
      </c>
      <c r="CF33" s="5">
        <v>0.06</v>
      </c>
      <c r="CG33" s="5">
        <v>7.8E-2</v>
      </c>
      <c r="CH33" s="5">
        <v>7.8E-2</v>
      </c>
      <c r="CI33" s="5">
        <v>7.8E-2</v>
      </c>
      <c r="CJ33" s="5">
        <v>8.5000000000000006E-2</v>
      </c>
      <c r="CK33" s="5">
        <v>8.5000000000000006E-2</v>
      </c>
      <c r="CL33" s="5">
        <v>8.5000000000000006E-2</v>
      </c>
      <c r="CM33" s="5">
        <v>8.5000000000000006E-2</v>
      </c>
      <c r="CN33" s="5">
        <v>8.5000000000000006E-2</v>
      </c>
      <c r="CO33" s="5">
        <v>8.5000000000000006E-2</v>
      </c>
      <c r="CP33" s="5">
        <v>8.5000000000000006E-2</v>
      </c>
      <c r="CQ33" s="5">
        <v>8.5000000000000006E-2</v>
      </c>
      <c r="CR33" s="5">
        <v>8.5000000000000006E-2</v>
      </c>
      <c r="CS33" s="5">
        <v>8.5000000000000006E-2</v>
      </c>
      <c r="CT33" s="5">
        <v>8.5000000000000006E-2</v>
      </c>
      <c r="CU33" s="5">
        <v>8.5000000000000006E-2</v>
      </c>
      <c r="CV33" s="5">
        <v>8.5000000000000006E-2</v>
      </c>
      <c r="CW33" s="5">
        <v>8.2000000000000003E-2</v>
      </c>
      <c r="CX33" s="6">
        <v>8.199999999999999E-2</v>
      </c>
      <c r="CY33" s="6">
        <v>8.199999999999999E-2</v>
      </c>
      <c r="CZ33" s="6">
        <v>8.199999999999999E-2</v>
      </c>
      <c r="DA33" s="6">
        <v>8.199999999999999E-2</v>
      </c>
      <c r="DB33" s="6">
        <v>6.8000000000000005E-2</v>
      </c>
      <c r="DC33" s="6">
        <v>5.7000000000000002E-2</v>
      </c>
      <c r="DD33" s="6">
        <v>5.2999999999999999E-2</v>
      </c>
      <c r="DE33" s="6">
        <v>5.2999999999999999E-2</v>
      </c>
      <c r="DF33" s="6">
        <v>4.9000000000000002E-2</v>
      </c>
      <c r="DG33" s="6">
        <v>4.9000000000000002E-2</v>
      </c>
      <c r="DH33" s="6">
        <v>4.9000000000000002E-2</v>
      </c>
      <c r="DI33" s="6">
        <v>4.9000000000000002E-2</v>
      </c>
      <c r="DJ33" s="6">
        <v>4.9000000000000002E-2</v>
      </c>
      <c r="DK33" s="6">
        <v>4.9000000000000002E-2</v>
      </c>
      <c r="DL33" s="6">
        <v>4.9000000000000002E-2</v>
      </c>
      <c r="DM33" s="6">
        <v>4.9000000000000002E-2</v>
      </c>
      <c r="DN33" s="6">
        <v>4.9000000000000002E-2</v>
      </c>
      <c r="DO33" s="6">
        <v>4.9000000000000002E-2</v>
      </c>
      <c r="DP33" s="6">
        <v>4.9000000000000002E-2</v>
      </c>
      <c r="DQ33" s="6">
        <v>4.9000000000000002E-2</v>
      </c>
      <c r="DR33" s="6">
        <v>4.9000000000000002E-2</v>
      </c>
      <c r="DS33" s="6">
        <v>5.9000000000000004E-2</v>
      </c>
      <c r="DT33" s="6">
        <v>5.9000000000000004E-2</v>
      </c>
      <c r="DU33" s="6">
        <v>5.9000000000000004E-2</v>
      </c>
      <c r="DV33" s="6">
        <v>5.8999999999999997E-2</v>
      </c>
      <c r="DW33" s="6">
        <v>5.8999999999999997E-2</v>
      </c>
      <c r="DX33" s="6">
        <v>5.8999999999999997E-2</v>
      </c>
      <c r="DY33" s="7"/>
      <c r="DZ33" s="7"/>
      <c r="EA33" s="7"/>
      <c r="EB33" s="7"/>
      <c r="EC33" s="7"/>
      <c r="ED33" s="7"/>
      <c r="EE33" s="7"/>
      <c r="EF33" s="7"/>
      <c r="EG33" s="7"/>
      <c r="EH33" s="7"/>
      <c r="EI33" s="7"/>
      <c r="EJ33" s="7"/>
      <c r="EK33" s="7"/>
      <c r="EL33" s="7"/>
      <c r="EM33" s="7"/>
      <c r="EN33" s="7"/>
      <c r="EO33" s="7"/>
      <c r="EP33" s="7"/>
      <c r="EQ33" s="7"/>
      <c r="ER33" s="7"/>
      <c r="ES33" s="7"/>
      <c r="ET33" s="7"/>
      <c r="EU33" s="7"/>
      <c r="EV33" s="7"/>
      <c r="EW33" s="7"/>
      <c r="EX33" s="7"/>
      <c r="EY33" s="7"/>
      <c r="EZ33" s="7"/>
      <c r="FA33" s="7"/>
      <c r="FB33" s="7"/>
      <c r="FC33" s="7"/>
      <c r="FD33" s="7"/>
      <c r="FE33" s="7"/>
      <c r="FF33" s="7"/>
      <c r="FG33" s="7"/>
      <c r="FH33" s="7"/>
    </row>
    <row r="34" spans="1:164" ht="15" customHeight="1" x14ac:dyDescent="0.35">
      <c r="A34" s="9" t="s">
        <v>50</v>
      </c>
      <c r="B34" s="3">
        <v>0</v>
      </c>
      <c r="C34" s="4">
        <v>0</v>
      </c>
      <c r="D34" s="5">
        <v>0</v>
      </c>
      <c r="E34" s="5">
        <v>0</v>
      </c>
      <c r="F34" s="5">
        <v>0</v>
      </c>
      <c r="G34" s="5">
        <v>0</v>
      </c>
      <c r="H34" s="5">
        <v>0</v>
      </c>
      <c r="I34" s="5">
        <v>0</v>
      </c>
      <c r="J34" s="5">
        <v>0</v>
      </c>
      <c r="K34" s="5">
        <v>0</v>
      </c>
      <c r="L34" s="5">
        <v>0</v>
      </c>
      <c r="M34" s="5">
        <v>0</v>
      </c>
      <c r="N34" s="5">
        <v>0</v>
      </c>
      <c r="O34" s="5">
        <v>0</v>
      </c>
      <c r="P34" s="5">
        <v>0</v>
      </c>
      <c r="Q34" s="5">
        <v>0</v>
      </c>
      <c r="R34" s="5">
        <v>0</v>
      </c>
      <c r="S34" s="5">
        <v>0</v>
      </c>
      <c r="T34" s="5">
        <v>0</v>
      </c>
      <c r="U34" s="10">
        <v>0.03</v>
      </c>
      <c r="V34" s="10">
        <v>0.03</v>
      </c>
      <c r="W34" s="10">
        <v>0.03</v>
      </c>
      <c r="X34" s="10">
        <v>0.03</v>
      </c>
      <c r="Y34" s="10">
        <f>0.03*(3/4)</f>
        <v>2.2499999999999999E-2</v>
      </c>
      <c r="Z34" s="10">
        <f>0.03*(3/4)</f>
        <v>2.2499999999999999E-2</v>
      </c>
      <c r="AA34" s="10">
        <f>0.03*(3/4)</f>
        <v>2.2499999999999999E-2</v>
      </c>
      <c r="AB34" s="10">
        <v>0.03</v>
      </c>
      <c r="AC34" s="10">
        <v>0.03</v>
      </c>
      <c r="AD34" s="10">
        <v>0.03</v>
      </c>
      <c r="AE34" s="10">
        <v>0.03</v>
      </c>
      <c r="AF34" s="10">
        <v>0.03</v>
      </c>
      <c r="AG34" s="10">
        <v>0.06</v>
      </c>
      <c r="AH34" s="10">
        <v>0.06</v>
      </c>
      <c r="AI34" s="10">
        <v>0.06</v>
      </c>
      <c r="AJ34" s="10">
        <v>0.08</v>
      </c>
      <c r="AK34" s="10">
        <f t="shared" ref="AK34:AP34" si="8">9%+1%</f>
        <v>9.9999999999999992E-2</v>
      </c>
      <c r="AL34" s="10">
        <f t="shared" si="8"/>
        <v>9.9999999999999992E-2</v>
      </c>
      <c r="AM34" s="10">
        <f t="shared" si="8"/>
        <v>9.9999999999999992E-2</v>
      </c>
      <c r="AN34" s="10">
        <f t="shared" si="8"/>
        <v>9.9999999999999992E-2</v>
      </c>
      <c r="AO34" s="10">
        <f t="shared" si="8"/>
        <v>9.9999999999999992E-2</v>
      </c>
      <c r="AP34" s="10">
        <f t="shared" si="8"/>
        <v>9.9999999999999992E-2</v>
      </c>
      <c r="AQ34" s="10">
        <f>9%-(9%*25%)</f>
        <v>6.7500000000000004E-2</v>
      </c>
      <c r="AR34" s="10">
        <f>7%-(7%*25%)</f>
        <v>5.2500000000000005E-2</v>
      </c>
      <c r="AS34" s="10">
        <f>7%-(7%*25%)</f>
        <v>5.2500000000000005E-2</v>
      </c>
      <c r="AT34" s="10">
        <f>7%-(7%*25%)</f>
        <v>5.2500000000000005E-2</v>
      </c>
      <c r="AU34" s="10">
        <f>7%-(7%*50%)</f>
        <v>3.5000000000000003E-2</v>
      </c>
      <c r="AV34" s="10">
        <f>7%-(7%*50%)</f>
        <v>3.5000000000000003E-2</v>
      </c>
      <c r="AW34" s="10">
        <f>7%-(7%*50%)</f>
        <v>3.5000000000000003E-2</v>
      </c>
      <c r="AX34" s="10">
        <f>7%-(7%*10%)</f>
        <v>6.3E-2</v>
      </c>
      <c r="AY34" s="10">
        <v>6.3E-2</v>
      </c>
      <c r="AZ34" s="10">
        <v>6.3E-2</v>
      </c>
      <c r="BA34" s="10">
        <v>6.3E-2</v>
      </c>
      <c r="BB34" s="10">
        <v>6.3E-2</v>
      </c>
      <c r="BC34" s="10">
        <v>6.3E-2</v>
      </c>
      <c r="BD34" s="10">
        <v>7.0000000000000007E-2</v>
      </c>
      <c r="BE34" s="10">
        <v>7.0000000000000007E-2</v>
      </c>
      <c r="BF34" s="10">
        <v>7.0000000000000007E-2</v>
      </c>
      <c r="BG34" s="10">
        <v>7.0000000000000007E-2</v>
      </c>
      <c r="BH34" s="10">
        <v>0</v>
      </c>
      <c r="BI34" s="10">
        <v>0.1</v>
      </c>
      <c r="BJ34" s="10">
        <v>9.0999999999999998E-2</v>
      </c>
      <c r="BK34" s="10">
        <v>0.14000000000000001</v>
      </c>
      <c r="BL34" s="10">
        <v>0.14000000000000001</v>
      </c>
      <c r="BM34" s="10">
        <v>0.14000000000000001</v>
      </c>
      <c r="BN34" s="10">
        <v>0.14000000000000001</v>
      </c>
      <c r="BO34" s="10">
        <v>0.14000000000000001</v>
      </c>
      <c r="BP34" s="10">
        <v>0.14000000000000001</v>
      </c>
      <c r="BQ34" s="10">
        <v>0.14000000000000001</v>
      </c>
      <c r="BR34" s="5">
        <v>0.14000000000000001</v>
      </c>
      <c r="BS34" s="5">
        <v>0.15</v>
      </c>
      <c r="BT34" s="5">
        <v>0.15</v>
      </c>
      <c r="BU34" s="5">
        <v>0.15</v>
      </c>
      <c r="BV34" s="5">
        <v>0.15</v>
      </c>
      <c r="BW34" s="5">
        <v>0.15</v>
      </c>
      <c r="BX34" s="5">
        <v>0.15</v>
      </c>
      <c r="BY34" s="5">
        <v>0.15</v>
      </c>
      <c r="BZ34" s="5">
        <v>0.15</v>
      </c>
      <c r="CA34" s="5">
        <v>0.15</v>
      </c>
      <c r="CB34" s="5">
        <v>0.15</v>
      </c>
      <c r="CC34" s="5">
        <v>0.12</v>
      </c>
      <c r="CD34" s="5">
        <v>0.11</v>
      </c>
      <c r="CE34" s="5">
        <v>0.1</v>
      </c>
      <c r="CF34" s="5">
        <v>0.1</v>
      </c>
      <c r="CG34" s="5">
        <v>0.1</v>
      </c>
      <c r="CH34" s="5">
        <v>0.1</v>
      </c>
      <c r="CI34" s="5">
        <v>9.5000000000000001E-2</v>
      </c>
      <c r="CJ34" s="5">
        <v>8.7499999999999994E-2</v>
      </c>
      <c r="CK34" s="5">
        <v>8.7499999999999994E-2</v>
      </c>
      <c r="CL34" s="5">
        <v>8.3750000000000005E-2</v>
      </c>
      <c r="CM34" s="5">
        <v>7.8750000000000001E-2</v>
      </c>
      <c r="CN34" s="5">
        <v>7.8750000000000001E-2</v>
      </c>
      <c r="CO34" s="5">
        <v>7.8750000000000001E-2</v>
      </c>
      <c r="CP34" s="5">
        <v>7.8750000000000001E-2</v>
      </c>
      <c r="CQ34" s="5">
        <v>7.8750000000000001E-2</v>
      </c>
      <c r="CR34" s="5">
        <v>7.8750000000000001E-2</v>
      </c>
      <c r="CS34" s="5">
        <v>7.5937500000000005E-2</v>
      </c>
      <c r="CT34" s="5">
        <v>7.1249999999999994E-2</v>
      </c>
      <c r="CU34" s="5">
        <v>6.8500000000000005E-2</v>
      </c>
      <c r="CV34" s="5">
        <v>6.8500000000000005E-2</v>
      </c>
      <c r="CW34" s="5">
        <v>6.8500000000000005E-2</v>
      </c>
      <c r="CX34" s="6">
        <v>6.8499999999999991E-2</v>
      </c>
      <c r="CY34" s="6">
        <v>6.8499999999999991E-2</v>
      </c>
      <c r="CZ34" s="6">
        <v>6.8499999999999991E-2</v>
      </c>
      <c r="DA34" s="6">
        <v>6.8499999999999991E-2</v>
      </c>
      <c r="DB34" s="6">
        <v>7.6999999999999999E-2</v>
      </c>
      <c r="DC34" s="6">
        <v>7.6999999999999999E-2</v>
      </c>
      <c r="DD34" s="6">
        <v>7.6999999999999999E-2</v>
      </c>
      <c r="DE34" s="6">
        <v>6.8499999999999991E-2</v>
      </c>
      <c r="DF34" s="6">
        <v>6.8499999999999991E-2</v>
      </c>
      <c r="DG34" s="6">
        <v>8.9700000000000002E-2</v>
      </c>
      <c r="DH34" s="6">
        <v>8.9700000000000002E-2</v>
      </c>
      <c r="DI34" s="6">
        <v>8.9700000000000002E-2</v>
      </c>
      <c r="DJ34" s="6">
        <v>8.8200000000000001E-2</v>
      </c>
      <c r="DK34" s="6">
        <v>8.8200000000000001E-2</v>
      </c>
      <c r="DL34" s="6">
        <v>8.8200000000000001E-2</v>
      </c>
      <c r="DM34" s="6">
        <v>8.8200000000000001E-2</v>
      </c>
      <c r="DN34" s="6">
        <v>8.8200000000000001E-2</v>
      </c>
      <c r="DO34" s="6">
        <v>8.8200000000000001E-2</v>
      </c>
      <c r="DP34" s="6">
        <v>8.8200000000000001E-2</v>
      </c>
      <c r="DQ34" s="6">
        <v>8.8200000000000001E-2</v>
      </c>
      <c r="DR34" s="6">
        <v>8.8200000000000001E-2</v>
      </c>
      <c r="DS34" s="6">
        <v>8.8200000000000001E-2</v>
      </c>
      <c r="DT34" s="6">
        <v>0.109</v>
      </c>
      <c r="DU34" s="6">
        <v>0.109</v>
      </c>
      <c r="DV34" s="6">
        <v>0.109</v>
      </c>
      <c r="DW34" s="6">
        <v>0.109</v>
      </c>
      <c r="DX34" s="6">
        <v>0.109</v>
      </c>
      <c r="DY34" s="7"/>
      <c r="DZ34" s="7"/>
      <c r="EA34" s="7"/>
      <c r="EB34" s="7"/>
      <c r="EC34" s="7"/>
      <c r="ED34" s="7"/>
      <c r="EE34" s="7"/>
      <c r="EF34" s="7"/>
      <c r="EG34" s="7"/>
      <c r="EH34" s="7"/>
      <c r="EI34" s="7"/>
      <c r="EJ34" s="7"/>
      <c r="EK34" s="7"/>
      <c r="EL34" s="7"/>
      <c r="EM34" s="7"/>
      <c r="EN34" s="7"/>
      <c r="EO34" s="7"/>
      <c r="EP34" s="7"/>
      <c r="EQ34" s="7"/>
      <c r="ER34" s="7"/>
      <c r="ES34" s="7"/>
      <c r="ET34" s="7"/>
      <c r="EU34" s="7"/>
      <c r="EV34" s="7"/>
      <c r="EW34" s="7"/>
      <c r="EX34" s="7"/>
      <c r="EY34" s="7"/>
      <c r="EZ34" s="7"/>
      <c r="FA34" s="7"/>
      <c r="FB34" s="7"/>
      <c r="FC34" s="7"/>
      <c r="FD34" s="7"/>
      <c r="FE34" s="7"/>
      <c r="FF34" s="7"/>
      <c r="FG34" s="7"/>
      <c r="FH34" s="7"/>
    </row>
    <row r="35" spans="1:164" ht="15" customHeight="1" x14ac:dyDescent="0.35">
      <c r="A35" s="11" t="s">
        <v>51</v>
      </c>
      <c r="B35" s="3">
        <v>0</v>
      </c>
      <c r="C35" s="4">
        <v>0</v>
      </c>
      <c r="D35" s="5">
        <v>0</v>
      </c>
      <c r="E35" s="5">
        <v>0</v>
      </c>
      <c r="F35" s="5">
        <v>0</v>
      </c>
      <c r="G35" s="5">
        <v>0</v>
      </c>
      <c r="H35" s="5">
        <v>0</v>
      </c>
      <c r="I35" s="5">
        <v>0</v>
      </c>
      <c r="J35" s="5">
        <v>0</v>
      </c>
      <c r="K35" s="5">
        <v>0</v>
      </c>
      <c r="L35" s="5">
        <v>0</v>
      </c>
      <c r="M35" s="5">
        <v>0</v>
      </c>
      <c r="N35" s="5">
        <v>0</v>
      </c>
      <c r="O35" s="5">
        <v>0</v>
      </c>
      <c r="P35" s="5">
        <v>0</v>
      </c>
      <c r="Q35" s="5">
        <v>0</v>
      </c>
      <c r="R35" s="5">
        <v>0</v>
      </c>
      <c r="S35" s="5">
        <v>0</v>
      </c>
      <c r="T35" s="5">
        <v>0</v>
      </c>
      <c r="U35" s="5">
        <v>0</v>
      </c>
      <c r="V35" s="5">
        <v>0</v>
      </c>
      <c r="W35" s="10">
        <v>0.03</v>
      </c>
      <c r="X35" s="10">
        <v>0.03</v>
      </c>
      <c r="Y35" s="10">
        <v>0.03</v>
      </c>
      <c r="Z35" s="10">
        <v>0.03</v>
      </c>
      <c r="AA35" s="10">
        <v>0.05</v>
      </c>
      <c r="AB35" s="10">
        <v>0.05</v>
      </c>
      <c r="AC35" s="10">
        <v>0.05</v>
      </c>
      <c r="AD35" s="10">
        <v>0.05</v>
      </c>
      <c r="AE35" s="10">
        <v>0.05</v>
      </c>
      <c r="AF35" s="10">
        <v>0.05</v>
      </c>
      <c r="AG35" s="10">
        <v>0.06</v>
      </c>
      <c r="AH35" s="10">
        <v>0.06</v>
      </c>
      <c r="AI35" s="10">
        <v>0.06</v>
      </c>
      <c r="AJ35" s="10">
        <v>0.03</v>
      </c>
      <c r="AK35" s="10">
        <v>0.06</v>
      </c>
      <c r="AL35" s="10">
        <v>0.06</v>
      </c>
      <c r="AM35" s="10">
        <v>7.0000000000000007E-2</v>
      </c>
      <c r="AN35" s="10">
        <v>7.0000000000000007E-2</v>
      </c>
      <c r="AO35" s="10">
        <v>7.0000000000000007E-2</v>
      </c>
      <c r="AP35" s="10">
        <v>7.0000000000000007E-2</v>
      </c>
      <c r="AQ35" s="10">
        <v>7.0000000000000007E-2</v>
      </c>
      <c r="AR35" s="10">
        <v>7.0000000000000007E-2</v>
      </c>
      <c r="AS35" s="10">
        <v>7.0000000000000007E-2</v>
      </c>
      <c r="AT35" s="10">
        <v>7.0000000000000007E-2</v>
      </c>
      <c r="AU35" s="10">
        <v>7.0000000000000007E-2</v>
      </c>
      <c r="AV35" s="10">
        <v>7.0000000000000007E-2</v>
      </c>
      <c r="AW35" s="10">
        <v>7.0000000000000007E-2</v>
      </c>
      <c r="AX35" s="10">
        <v>7.0000000000000007E-2</v>
      </c>
      <c r="AY35" s="10">
        <v>7.0000000000000007E-2</v>
      </c>
      <c r="AZ35" s="10">
        <v>7.0000000000000007E-2</v>
      </c>
      <c r="BA35" s="10">
        <v>7.0000000000000007E-2</v>
      </c>
      <c r="BB35" s="10">
        <v>7.0000000000000007E-2</v>
      </c>
      <c r="BC35" s="10">
        <v>7.0000000000000007E-2</v>
      </c>
      <c r="BD35" s="10">
        <v>7.0000000000000007E-2</v>
      </c>
      <c r="BE35" s="10">
        <v>7.0000000000000007E-2</v>
      </c>
      <c r="BF35" s="10">
        <v>7.0000000000000007E-2</v>
      </c>
      <c r="BG35" s="10">
        <v>7.0000000000000007E-2</v>
      </c>
      <c r="BH35" s="10">
        <v>7.0000000000000007E-2</v>
      </c>
      <c r="BI35" s="10">
        <v>7.0000000000000007E-2</v>
      </c>
      <c r="BJ35" s="10">
        <v>7.0000000000000007E-2</v>
      </c>
      <c r="BK35" s="10">
        <v>7.0000000000000007E-2</v>
      </c>
      <c r="BL35" s="10">
        <v>7.0000000000000007E-2</v>
      </c>
      <c r="BM35" s="10">
        <v>7.0000000000000007E-2</v>
      </c>
      <c r="BN35" s="10">
        <v>7.0000000000000007E-2</v>
      </c>
      <c r="BO35" s="10">
        <v>7.0000000000000007E-2</v>
      </c>
      <c r="BP35" s="10">
        <v>7.0000000000000007E-2</v>
      </c>
      <c r="BQ35" s="10">
        <v>7.0000000000000007E-2</v>
      </c>
      <c r="BR35" s="5">
        <v>7.0000000000000007E-2</v>
      </c>
      <c r="BS35" s="5">
        <v>7.0000000000000007E-2</v>
      </c>
      <c r="BT35" s="5">
        <v>7.0000000000000007E-2</v>
      </c>
      <c r="BU35" s="5">
        <v>7.0000000000000007E-2</v>
      </c>
      <c r="BV35" s="5">
        <v>7.0000000000000007E-2</v>
      </c>
      <c r="BW35" s="5">
        <v>7.0000000000000007E-2</v>
      </c>
      <c r="BX35" s="5">
        <v>7.0000000000000007E-2</v>
      </c>
      <c r="BY35" s="5">
        <v>7.0000000000000007E-2</v>
      </c>
      <c r="BZ35" s="5">
        <v>7.0000000000000007E-2</v>
      </c>
      <c r="CA35" s="5">
        <v>7.0000000000000007E-2</v>
      </c>
      <c r="CB35" s="5">
        <v>7.0000000000000007E-2</v>
      </c>
      <c r="CC35" s="5">
        <v>7.0000000000000007E-2</v>
      </c>
      <c r="CD35" s="5">
        <v>7.0000000000000007E-2</v>
      </c>
      <c r="CE35" s="5">
        <v>7.0000000000000007E-2</v>
      </c>
      <c r="CF35" s="5">
        <v>7.0000000000000007E-2</v>
      </c>
      <c r="CG35" s="5">
        <v>7.0000000000000007E-2</v>
      </c>
      <c r="CH35" s="5">
        <v>7.0000000000000007E-2</v>
      </c>
      <c r="CI35" s="5">
        <v>7.0000000000000007E-2</v>
      </c>
      <c r="CJ35" s="5">
        <v>7.0000000000000007E-2</v>
      </c>
      <c r="CK35" s="5">
        <v>7.0000000000000007E-2</v>
      </c>
      <c r="CL35" s="5">
        <v>7.0000000000000007E-2</v>
      </c>
      <c r="CM35" s="5">
        <v>7.0000000000000007E-2</v>
      </c>
      <c r="CN35" s="5">
        <v>7.0000000000000007E-2</v>
      </c>
      <c r="CO35" s="5">
        <v>7.7499999999999999E-2</v>
      </c>
      <c r="CP35" s="5">
        <v>7.7499999999999999E-2</v>
      </c>
      <c r="CQ35" s="5">
        <v>7.7499999999999999E-2</v>
      </c>
      <c r="CR35" s="5">
        <v>7.7499999999999999E-2</v>
      </c>
      <c r="CS35" s="5">
        <v>7.7499999999999999E-2</v>
      </c>
      <c r="CT35" s="5">
        <v>7.7499999999999999E-2</v>
      </c>
      <c r="CU35" s="5">
        <v>7.7499999999999999E-2</v>
      </c>
      <c r="CV35" s="5">
        <v>7.7499999999999999E-2</v>
      </c>
      <c r="CW35" s="5">
        <v>7.7499999999999999E-2</v>
      </c>
      <c r="CX35" s="6">
        <v>7.7499999999999999E-2</v>
      </c>
      <c r="CY35" s="6">
        <v>7.7499999999999999E-2</v>
      </c>
      <c r="CZ35" s="6">
        <v>8.2500000000000004E-2</v>
      </c>
      <c r="DA35" s="6">
        <v>8.2500000000000004E-2</v>
      </c>
      <c r="DB35" s="6">
        <v>8.2500000000000004E-2</v>
      </c>
      <c r="DC35" s="6">
        <v>8.2500000000000004E-2</v>
      </c>
      <c r="DD35" s="6">
        <v>8.2500000000000004E-2</v>
      </c>
      <c r="DE35" s="6">
        <v>0.08</v>
      </c>
      <c r="DF35" s="6">
        <v>7.7499999999999999E-2</v>
      </c>
      <c r="DG35" s="6">
        <v>7.7499999999999999E-2</v>
      </c>
      <c r="DH35" s="6">
        <v>7.7499999999999999E-2</v>
      </c>
      <c r="DI35" s="6">
        <v>7.7499999999999999E-2</v>
      </c>
      <c r="DJ35" s="6">
        <v>7.7499999999999999E-2</v>
      </c>
      <c r="DK35" s="6">
        <v>7.7499999999999999E-2</v>
      </c>
      <c r="DL35" s="6">
        <v>5.7999999999999996E-2</v>
      </c>
      <c r="DM35" s="6">
        <v>5.7500000000000002E-2</v>
      </c>
      <c r="DN35" s="6">
        <v>5.7500000000000002E-2</v>
      </c>
      <c r="DO35" s="6">
        <v>5.4989999999999997E-2</v>
      </c>
      <c r="DP35" s="6">
        <v>5.4989999999999997E-2</v>
      </c>
      <c r="DQ35" s="6">
        <v>5.2499999999999998E-2</v>
      </c>
      <c r="DR35" s="6">
        <v>5.2499999999999998E-2</v>
      </c>
      <c r="DS35" s="6">
        <v>5.2499999999999998E-2</v>
      </c>
      <c r="DT35" s="6">
        <v>4.99E-2</v>
      </c>
      <c r="DU35" s="6">
        <v>4.7500000000000001E-2</v>
      </c>
      <c r="DV35" s="6">
        <v>4.4999999999999998E-2</v>
      </c>
      <c r="DW35" s="6">
        <v>4.2500000000000003E-2</v>
      </c>
      <c r="DX35" s="6">
        <v>3.9899999999999998E-2</v>
      </c>
      <c r="DY35" s="7"/>
      <c r="DZ35" s="7"/>
      <c r="EA35" s="7"/>
      <c r="EB35" s="7"/>
      <c r="EC35" s="7"/>
      <c r="ED35" s="7"/>
      <c r="EE35" s="7"/>
      <c r="EF35" s="7"/>
      <c r="EG35" s="7"/>
      <c r="EH35" s="7"/>
      <c r="EI35" s="7"/>
      <c r="EJ35" s="7"/>
      <c r="EK35" s="7"/>
      <c r="EL35" s="7"/>
      <c r="EM35" s="7"/>
      <c r="EN35" s="7"/>
      <c r="EO35" s="7"/>
      <c r="EP35" s="7"/>
      <c r="EQ35" s="7"/>
      <c r="ER35" s="7"/>
      <c r="ES35" s="7"/>
      <c r="ET35" s="7"/>
      <c r="EU35" s="7"/>
      <c r="EV35" s="7"/>
      <c r="EW35" s="7"/>
      <c r="EX35" s="7"/>
      <c r="EY35" s="7"/>
      <c r="EZ35" s="7"/>
      <c r="FA35" s="7"/>
      <c r="FB35" s="7"/>
      <c r="FC35" s="7"/>
      <c r="FD35" s="7"/>
      <c r="FE35" s="7"/>
      <c r="FF35" s="7"/>
      <c r="FG35" s="7"/>
      <c r="FH35" s="7"/>
    </row>
    <row r="36" spans="1:164" ht="15" customHeight="1" x14ac:dyDescent="0.35">
      <c r="A36" s="9" t="s">
        <v>52</v>
      </c>
      <c r="B36" s="3">
        <v>0</v>
      </c>
      <c r="C36" s="4">
        <v>0</v>
      </c>
      <c r="D36" s="5">
        <v>0</v>
      </c>
      <c r="E36" s="5">
        <v>0</v>
      </c>
      <c r="F36" s="5">
        <v>0</v>
      </c>
      <c r="G36" s="5">
        <v>0</v>
      </c>
      <c r="H36" s="5">
        <v>0</v>
      </c>
      <c r="I36" s="5">
        <v>0</v>
      </c>
      <c r="J36" s="5">
        <v>0</v>
      </c>
      <c r="K36" s="5">
        <v>0</v>
      </c>
      <c r="L36" s="5">
        <v>0</v>
      </c>
      <c r="M36" s="5">
        <v>0</v>
      </c>
      <c r="N36" s="5">
        <v>0</v>
      </c>
      <c r="O36" s="5">
        <v>0</v>
      </c>
      <c r="P36" s="5">
        <v>0</v>
      </c>
      <c r="Q36" s="5">
        <v>0</v>
      </c>
      <c r="R36" s="5">
        <v>0</v>
      </c>
      <c r="S36" s="5">
        <v>0</v>
      </c>
      <c r="T36" s="5">
        <v>0</v>
      </c>
      <c r="U36" s="5">
        <v>0.1</v>
      </c>
      <c r="V36" s="10">
        <v>0.1</v>
      </c>
      <c r="W36" s="10">
        <v>0.1</v>
      </c>
      <c r="X36" s="10">
        <v>0.1</v>
      </c>
      <c r="Y36" s="10">
        <v>0.06</v>
      </c>
      <c r="Z36" s="10">
        <v>0.06</v>
      </c>
      <c r="AA36" s="10">
        <v>0.06</v>
      </c>
      <c r="AB36" s="10">
        <v>0.06</v>
      </c>
      <c r="AC36" s="10">
        <v>0.06</v>
      </c>
      <c r="AD36" s="10">
        <v>0.06</v>
      </c>
      <c r="AE36" s="10">
        <v>0.06</v>
      </c>
      <c r="AF36" s="10">
        <v>0.06</v>
      </c>
      <c r="AG36" s="10">
        <v>0.06</v>
      </c>
      <c r="AH36" s="10">
        <v>0.06</v>
      </c>
      <c r="AI36" s="10">
        <v>0.15</v>
      </c>
      <c r="AJ36" s="10">
        <v>0.15</v>
      </c>
      <c r="AK36" s="10">
        <v>0.15</v>
      </c>
      <c r="AL36" s="10">
        <v>0.15</v>
      </c>
      <c r="AM36" s="10">
        <v>0.15</v>
      </c>
      <c r="AN36" s="10">
        <v>0.15</v>
      </c>
      <c r="AO36" s="10">
        <v>0.15</v>
      </c>
      <c r="AP36" s="10">
        <v>0.15</v>
      </c>
      <c r="AQ36" s="10">
        <v>0.15</v>
      </c>
      <c r="AR36" s="10">
        <v>0.15</v>
      </c>
      <c r="AS36" s="10">
        <v>0.15</v>
      </c>
      <c r="AT36" s="10">
        <v>0.15</v>
      </c>
      <c r="AU36" s="10">
        <v>0.15</v>
      </c>
      <c r="AV36" s="10">
        <v>0.15</v>
      </c>
      <c r="AW36" s="10">
        <v>0.15</v>
      </c>
      <c r="AX36" s="10">
        <v>0.15</v>
      </c>
      <c r="AY36" s="10">
        <v>0.15</v>
      </c>
      <c r="AZ36" s="10">
        <v>0.15</v>
      </c>
      <c r="BA36" s="10">
        <v>0.15</v>
      </c>
      <c r="BB36" s="10">
        <v>0.15</v>
      </c>
      <c r="BC36" s="10">
        <v>0.11</v>
      </c>
      <c r="BD36" s="10">
        <v>0.11</v>
      </c>
      <c r="BE36" s="10">
        <v>0.11</v>
      </c>
      <c r="BF36" s="10">
        <v>0.11</v>
      </c>
      <c r="BG36" s="10">
        <v>0.11</v>
      </c>
      <c r="BH36" s="10">
        <v>0.11</v>
      </c>
      <c r="BI36" s="10">
        <v>0.11</v>
      </c>
      <c r="BJ36" s="10">
        <v>0.11</v>
      </c>
      <c r="BK36" s="10">
        <v>0.11</v>
      </c>
      <c r="BL36" s="10">
        <v>0.11</v>
      </c>
      <c r="BM36" s="10">
        <v>0.11</v>
      </c>
      <c r="BN36" s="10">
        <v>0.11</v>
      </c>
      <c r="BO36" s="10">
        <v>0.11</v>
      </c>
      <c r="BP36" s="10">
        <v>0.11</v>
      </c>
      <c r="BQ36" s="10">
        <v>0.11</v>
      </c>
      <c r="BR36" s="5">
        <v>0.11</v>
      </c>
      <c r="BS36" s="5">
        <v>0.11</v>
      </c>
      <c r="BT36" s="5">
        <v>0.11</v>
      </c>
      <c r="BU36" s="5">
        <v>0.11</v>
      </c>
      <c r="BV36" s="5">
        <v>0.11</v>
      </c>
      <c r="BW36" s="5">
        <f>10%+1%</f>
        <v>0.11</v>
      </c>
      <c r="BX36" s="5">
        <v>0.1</v>
      </c>
      <c r="BY36" s="5">
        <v>0.1</v>
      </c>
      <c r="BZ36" s="5">
        <v>0.1</v>
      </c>
      <c r="CA36" s="5">
        <v>0.1</v>
      </c>
      <c r="CB36" s="5">
        <v>0.1</v>
      </c>
      <c r="CC36" s="5">
        <v>0.1</v>
      </c>
      <c r="CD36" s="5">
        <v>7.4999999999999997E-2</v>
      </c>
      <c r="CE36" s="5">
        <f>7.5%*CE54</f>
        <v>5.1847499999999998E-2</v>
      </c>
      <c r="CF36" s="5">
        <f>7.5%*CF54</f>
        <v>3.7499999999999999E-2</v>
      </c>
      <c r="CG36" s="5">
        <f>10.5%*CG54</f>
        <v>5.2499999999999998E-2</v>
      </c>
      <c r="CH36" s="5">
        <f>10.5%*CH54</f>
        <v>5.2499999999999998E-2</v>
      </c>
      <c r="CI36" s="5">
        <f>10.5%*CI54</f>
        <v>5.2499999999999998E-2</v>
      </c>
      <c r="CJ36" s="5">
        <f>14%*CJ54</f>
        <v>7.0000000000000007E-2</v>
      </c>
      <c r="CK36" s="5">
        <f>(14%*CK54)*1.1</f>
        <v>5.9290000000000009E-2</v>
      </c>
      <c r="CL36" s="5">
        <f t="shared" ref="CL36:CR36" si="9">14%*CL54</f>
        <v>3.9200000000000006E-2</v>
      </c>
      <c r="CM36" s="5">
        <f t="shared" si="9"/>
        <v>3.9200000000000006E-2</v>
      </c>
      <c r="CN36" s="5">
        <f t="shared" si="9"/>
        <v>3.9200000000000006E-2</v>
      </c>
      <c r="CO36" s="5">
        <f t="shared" si="9"/>
        <v>4.3400000000000001E-2</v>
      </c>
      <c r="CP36" s="5">
        <f t="shared" si="9"/>
        <v>4.3400000000000001E-2</v>
      </c>
      <c r="CQ36" s="5">
        <f t="shared" si="9"/>
        <v>5.544000000000001E-2</v>
      </c>
      <c r="CR36" s="5">
        <f t="shared" si="9"/>
        <v>5.544000000000001E-2</v>
      </c>
      <c r="CS36" s="5">
        <f t="shared" ref="CS36:CX36" si="10" xml:space="preserve"> 14% *CS54</f>
        <v>5.544000000000001E-2</v>
      </c>
      <c r="CT36" s="5">
        <f t="shared" si="10"/>
        <v>5.544000000000001E-2</v>
      </c>
      <c r="CU36" s="5">
        <f t="shared" si="10"/>
        <v>5.544000000000001E-2</v>
      </c>
      <c r="CV36" s="5">
        <f t="shared" si="10"/>
        <v>5.544000000000001E-2</v>
      </c>
      <c r="CW36" s="5">
        <f t="shared" si="10"/>
        <v>5.544000000000001E-2</v>
      </c>
      <c r="CX36" s="5">
        <f t="shared" si="10"/>
        <v>5.544000000000001E-2</v>
      </c>
      <c r="CY36" s="6">
        <f>14%*CY54</f>
        <v>5.4740000000000004E-2</v>
      </c>
      <c r="CZ36" s="6">
        <v>5.5399999999999998E-2</v>
      </c>
      <c r="DA36" s="6">
        <v>5.5399999999999998E-2</v>
      </c>
      <c r="DB36" s="6">
        <v>5.5399999999999998E-2</v>
      </c>
      <c r="DC36" s="6">
        <v>5.5399999999999998E-2</v>
      </c>
      <c r="DD36" s="6">
        <v>5.5399999999999998E-2</v>
      </c>
      <c r="DE36" s="6">
        <v>5.5399999999999998E-2</v>
      </c>
      <c r="DF36" s="6">
        <v>5.5399999999999998E-2</v>
      </c>
      <c r="DG36" s="6">
        <v>4.8599999999999997E-2</v>
      </c>
      <c r="DH36" s="6">
        <v>4.8599999999999997E-2</v>
      </c>
      <c r="DI36" s="6">
        <v>4.8599999999999997E-2</v>
      </c>
      <c r="DJ36" s="6">
        <v>3.9900000000000005E-2</v>
      </c>
      <c r="DK36" s="6">
        <v>3.9900000000000005E-2</v>
      </c>
      <c r="DL36" s="6">
        <v>3.2199999999999999E-2</v>
      </c>
      <c r="DM36" s="6">
        <v>3.2199999999999999E-2</v>
      </c>
      <c r="DN36" s="6">
        <v>2.8999999999999998E-2</v>
      </c>
      <c r="DO36" s="6">
        <v>2.8999999999999998E-2</v>
      </c>
      <c r="DP36" s="6">
        <v>2.8999999999999998E-2</v>
      </c>
      <c r="DQ36" s="6">
        <v>2.8999999999999998E-2</v>
      </c>
      <c r="DR36" s="6">
        <v>2.8999999999999998E-2</v>
      </c>
      <c r="DS36" s="6">
        <v>2.8999999999999998E-2</v>
      </c>
      <c r="DT36" s="6">
        <v>2.8999999999999998E-2</v>
      </c>
      <c r="DU36" s="6">
        <v>2.8999999999999998E-2</v>
      </c>
      <c r="DV36" s="6">
        <v>2.9000000000000001E-2</v>
      </c>
      <c r="DW36" s="6">
        <v>2.5000000000000001E-2</v>
      </c>
      <c r="DX36" s="6">
        <v>2.5000000000000001E-2</v>
      </c>
      <c r="DY36" s="7"/>
      <c r="DZ36" s="7"/>
      <c r="EA36" s="7"/>
      <c r="EB36" s="7"/>
      <c r="EC36" s="7"/>
      <c r="ED36" s="7"/>
      <c r="EE36" s="7"/>
      <c r="EF36" s="7"/>
      <c r="EG36" s="7"/>
      <c r="EH36" s="7"/>
      <c r="EI36" s="7"/>
      <c r="EJ36" s="7"/>
      <c r="EK36" s="7"/>
      <c r="EL36" s="7"/>
      <c r="EM36" s="7"/>
      <c r="EN36" s="7"/>
      <c r="EO36" s="7"/>
      <c r="EP36" s="7"/>
      <c r="EQ36" s="7"/>
      <c r="ER36" s="7"/>
      <c r="ES36" s="7"/>
      <c r="ET36" s="7"/>
      <c r="EU36" s="7"/>
      <c r="EV36" s="7"/>
      <c r="EW36" s="7"/>
      <c r="EX36" s="7"/>
      <c r="EY36" s="7"/>
      <c r="EZ36" s="7"/>
      <c r="FA36" s="7"/>
      <c r="FB36" s="7"/>
      <c r="FC36" s="7"/>
      <c r="FD36" s="7"/>
      <c r="FE36" s="7"/>
      <c r="FF36" s="7"/>
      <c r="FG36" s="7"/>
      <c r="FH36" s="7"/>
    </row>
    <row r="37" spans="1:164" ht="15" customHeight="1" x14ac:dyDescent="0.35">
      <c r="A37" s="9" t="s">
        <v>53</v>
      </c>
      <c r="B37" s="3">
        <v>0</v>
      </c>
      <c r="C37" s="4">
        <v>0</v>
      </c>
      <c r="D37" s="5">
        <v>0</v>
      </c>
      <c r="E37" s="5">
        <v>0</v>
      </c>
      <c r="F37" s="5">
        <v>0</v>
      </c>
      <c r="G37" s="5">
        <v>0</v>
      </c>
      <c r="H37" s="5">
        <v>0</v>
      </c>
      <c r="I37" s="5">
        <v>0</v>
      </c>
      <c r="J37" s="5">
        <v>0</v>
      </c>
      <c r="K37" s="5">
        <v>0</v>
      </c>
      <c r="L37" s="5">
        <v>0</v>
      </c>
      <c r="M37" s="5">
        <v>0</v>
      </c>
      <c r="N37" s="5">
        <v>0</v>
      </c>
      <c r="O37" s="5">
        <v>0</v>
      </c>
      <c r="P37" s="5">
        <v>0</v>
      </c>
      <c r="Q37" s="5">
        <v>0</v>
      </c>
      <c r="R37" s="5">
        <v>0</v>
      </c>
      <c r="S37" s="5">
        <v>0</v>
      </c>
      <c r="T37" s="5">
        <v>0</v>
      </c>
      <c r="U37" s="5">
        <v>0</v>
      </c>
      <c r="V37" s="5">
        <v>0</v>
      </c>
      <c r="W37" s="5">
        <v>0</v>
      </c>
      <c r="X37" s="5">
        <v>0</v>
      </c>
      <c r="Y37" s="5">
        <v>0</v>
      </c>
      <c r="Z37" s="5">
        <v>0</v>
      </c>
      <c r="AA37" s="5">
        <v>0</v>
      </c>
      <c r="AB37" s="5">
        <v>0</v>
      </c>
      <c r="AC37" s="5">
        <v>0</v>
      </c>
      <c r="AD37" s="5">
        <v>0</v>
      </c>
      <c r="AE37" s="5">
        <v>0</v>
      </c>
      <c r="AF37" s="5">
        <v>0</v>
      </c>
      <c r="AG37" s="5">
        <v>0</v>
      </c>
      <c r="AH37" s="5">
        <v>0</v>
      </c>
      <c r="AI37" s="5">
        <v>0</v>
      </c>
      <c r="AJ37" s="5">
        <v>0</v>
      </c>
      <c r="AK37" s="5">
        <v>0</v>
      </c>
      <c r="AL37" s="5">
        <v>0</v>
      </c>
      <c r="AM37" s="5">
        <v>0</v>
      </c>
      <c r="AN37" s="5">
        <v>0</v>
      </c>
      <c r="AO37" s="5">
        <v>0</v>
      </c>
      <c r="AP37" s="5">
        <v>0</v>
      </c>
      <c r="AQ37" s="5">
        <v>0</v>
      </c>
      <c r="AR37" s="5">
        <v>0</v>
      </c>
      <c r="AS37" s="5">
        <v>0</v>
      </c>
      <c r="AT37" s="5">
        <v>0</v>
      </c>
      <c r="AU37" s="5">
        <v>0</v>
      </c>
      <c r="AV37" s="5">
        <v>0</v>
      </c>
      <c r="AW37" s="5">
        <v>0</v>
      </c>
      <c r="AX37" s="5">
        <v>0</v>
      </c>
      <c r="AY37" s="5">
        <v>0</v>
      </c>
      <c r="AZ37" s="5">
        <v>0</v>
      </c>
      <c r="BA37" s="5">
        <v>0</v>
      </c>
      <c r="BB37" s="5">
        <v>0</v>
      </c>
      <c r="BC37" s="5">
        <v>0</v>
      </c>
      <c r="BD37" s="5">
        <v>0</v>
      </c>
      <c r="BE37" s="5">
        <v>0</v>
      </c>
      <c r="BF37" s="5">
        <v>0</v>
      </c>
      <c r="BG37" s="5">
        <v>0</v>
      </c>
      <c r="BH37" s="5">
        <v>0</v>
      </c>
      <c r="BI37" s="5">
        <v>0</v>
      </c>
      <c r="BJ37" s="5">
        <v>0</v>
      </c>
      <c r="BK37" s="5">
        <v>0</v>
      </c>
      <c r="BL37" s="5">
        <v>0</v>
      </c>
      <c r="BM37" s="5">
        <v>0</v>
      </c>
      <c r="BN37" s="5">
        <v>0</v>
      </c>
      <c r="BO37" s="5">
        <v>0</v>
      </c>
      <c r="BP37" s="5">
        <v>0</v>
      </c>
      <c r="BQ37" s="5">
        <v>0</v>
      </c>
      <c r="BR37" s="5">
        <v>0</v>
      </c>
      <c r="BS37" s="5">
        <v>0</v>
      </c>
      <c r="BT37" s="5">
        <v>0</v>
      </c>
      <c r="BU37" s="5">
        <v>3.5000000000000003E-2</v>
      </c>
      <c r="BV37" s="5">
        <v>3.5000000000000003E-2</v>
      </c>
      <c r="BW37" s="5">
        <v>3.5000000000000003E-2</v>
      </c>
      <c r="BX37" s="5">
        <v>3.5000000000000003E-2</v>
      </c>
      <c r="BY37" s="5">
        <v>3.5000000000000003E-2</v>
      </c>
      <c r="BZ37" s="5">
        <v>3.5000000000000003E-2</v>
      </c>
      <c r="CA37" s="5">
        <v>3.5000000000000003E-2</v>
      </c>
      <c r="CB37" s="5">
        <v>3.5000000000000003E-2</v>
      </c>
      <c r="CC37" s="5">
        <v>3.5000000000000003E-2</v>
      </c>
      <c r="CD37" s="5">
        <v>3.5000000000000003E-2</v>
      </c>
      <c r="CE37" s="5">
        <v>3.5000000000000003E-2</v>
      </c>
      <c r="CF37" s="5">
        <v>6.25E-2</v>
      </c>
      <c r="CG37" s="5">
        <f>5%*1.833</f>
        <v>9.1650000000000009E-2</v>
      </c>
      <c r="CH37" s="5">
        <v>9.5000000000000001E-2</v>
      </c>
      <c r="CI37" s="5">
        <v>9.0249999999999997E-2</v>
      </c>
      <c r="CJ37" s="5">
        <v>8.5500000000000007E-2</v>
      </c>
      <c r="CK37" s="5">
        <v>6.9000000000000006E-2</v>
      </c>
      <c r="CL37" s="5">
        <v>6.9000000000000006E-2</v>
      </c>
      <c r="CM37" s="5">
        <v>6.9000000000000006E-2</v>
      </c>
      <c r="CN37" s="5">
        <v>6.9000000000000006E-2</v>
      </c>
      <c r="CO37" s="5">
        <v>6.9000000000000006E-2</v>
      </c>
      <c r="CP37" s="5">
        <v>6.9000000000000006E-2</v>
      </c>
      <c r="CQ37" s="5">
        <v>7.4999999999999997E-2</v>
      </c>
      <c r="CR37" s="5">
        <v>7.4999999999999997E-2</v>
      </c>
      <c r="CS37" s="5">
        <v>7.4999999999999997E-2</v>
      </c>
      <c r="CT37" s="5">
        <v>7.4999999999999997E-2</v>
      </c>
      <c r="CU37" s="5">
        <v>7.2010000000000005E-2</v>
      </c>
      <c r="CV37" s="5">
        <v>7.2010000000000005E-2</v>
      </c>
      <c r="CW37" s="5">
        <v>7.2279999999999997E-2</v>
      </c>
      <c r="CX37" s="6">
        <v>7.2279999999999997E-2</v>
      </c>
      <c r="CY37" s="6">
        <v>6.9800000000000001E-2</v>
      </c>
      <c r="CZ37" s="6">
        <v>7.4999999999999997E-2</v>
      </c>
      <c r="DA37" s="6">
        <v>7.4999999999999997E-2</v>
      </c>
      <c r="DB37" s="6">
        <v>7.4999999999999997E-2</v>
      </c>
      <c r="DC37" s="6">
        <v>7.1849999999999997E-2</v>
      </c>
      <c r="DD37" s="6">
        <v>6.8699999999999997E-2</v>
      </c>
      <c r="DE37" s="6">
        <v>6.5549999999999997E-2</v>
      </c>
      <c r="DF37" s="6">
        <v>6.2400000000000004E-2</v>
      </c>
      <c r="DG37" s="6">
        <v>6.2400000000000004E-2</v>
      </c>
      <c r="DH37" s="6">
        <v>6.2400000000000004E-2</v>
      </c>
      <c r="DI37" s="6">
        <v>5.9249999999999997E-2</v>
      </c>
      <c r="DJ37" s="6">
        <v>5.9249999999999997E-2</v>
      </c>
      <c r="DK37" s="6">
        <v>5.9249999999999997E-2</v>
      </c>
      <c r="DL37" s="6">
        <v>5.3920000000000003E-2</v>
      </c>
      <c r="DM37" s="6">
        <v>5.3330000000000002E-2</v>
      </c>
      <c r="DN37" s="6">
        <v>4.9970000000000001E-2</v>
      </c>
      <c r="DO37" s="6">
        <v>4.9970000000000001E-2</v>
      </c>
      <c r="DP37" s="6">
        <v>4.9970000000000001E-2</v>
      </c>
      <c r="DQ37" s="6">
        <v>4.9970000000000001E-2</v>
      </c>
      <c r="DR37" s="6">
        <v>4.7969999999999999E-2</v>
      </c>
      <c r="DS37" s="6">
        <v>4.7969999999999999E-2</v>
      </c>
      <c r="DT37" s="6">
        <v>3.9900000000000005E-2</v>
      </c>
      <c r="DU37" s="6">
        <v>3.9900000000000005E-2</v>
      </c>
      <c r="DV37" s="6">
        <v>3.5000000000000003E-2</v>
      </c>
      <c r="DW37" s="6">
        <v>3.5000000000000003E-2</v>
      </c>
      <c r="DX37" s="6">
        <v>2.75E-2</v>
      </c>
      <c r="DY37" s="7"/>
      <c r="DZ37" s="7"/>
      <c r="EA37" s="7"/>
      <c r="EB37" s="7"/>
      <c r="EC37" s="7"/>
      <c r="ED37" s="7"/>
      <c r="EE37" s="7"/>
      <c r="EF37" s="7"/>
      <c r="EG37" s="7"/>
      <c r="EH37" s="7"/>
      <c r="EI37" s="7"/>
      <c r="EJ37" s="7"/>
      <c r="EK37" s="7"/>
      <c r="EL37" s="7"/>
      <c r="EM37" s="7"/>
      <c r="EN37" s="7"/>
      <c r="EO37" s="7"/>
      <c r="EP37" s="7"/>
      <c r="EQ37" s="7"/>
      <c r="ER37" s="7"/>
      <c r="ES37" s="7"/>
      <c r="ET37" s="7"/>
      <c r="EU37" s="7"/>
      <c r="EV37" s="7"/>
      <c r="EW37" s="7"/>
      <c r="EX37" s="7"/>
      <c r="EY37" s="7"/>
      <c r="EZ37" s="7"/>
      <c r="FA37" s="7"/>
      <c r="FB37" s="7"/>
      <c r="FC37" s="7"/>
      <c r="FD37" s="7"/>
      <c r="FE37" s="7"/>
      <c r="FF37" s="7"/>
      <c r="FG37" s="7"/>
      <c r="FH37" s="7"/>
    </row>
    <row r="38" spans="1:164" ht="15" customHeight="1" x14ac:dyDescent="0.35">
      <c r="A38" s="11" t="s">
        <v>54</v>
      </c>
      <c r="B38" s="3">
        <v>0</v>
      </c>
      <c r="C38" s="4">
        <v>0</v>
      </c>
      <c r="D38" s="5">
        <v>0</v>
      </c>
      <c r="E38" s="5">
        <v>0</v>
      </c>
      <c r="F38" s="5">
        <v>0</v>
      </c>
      <c r="G38" s="5">
        <v>0</v>
      </c>
      <c r="H38" s="5">
        <v>0</v>
      </c>
      <c r="I38" s="5">
        <v>0</v>
      </c>
      <c r="J38" s="5">
        <v>0</v>
      </c>
      <c r="K38" s="5">
        <v>0</v>
      </c>
      <c r="L38" s="5">
        <v>0</v>
      </c>
      <c r="M38" s="5">
        <v>0</v>
      </c>
      <c r="N38" s="5">
        <v>0</v>
      </c>
      <c r="O38" s="5">
        <v>0</v>
      </c>
      <c r="P38" s="5">
        <v>0</v>
      </c>
      <c r="Q38" s="10">
        <v>0.05</v>
      </c>
      <c r="R38" s="10">
        <v>0.05</v>
      </c>
      <c r="S38" s="10">
        <v>0.02</v>
      </c>
      <c r="T38" s="10">
        <v>0.02</v>
      </c>
      <c r="U38" s="10">
        <v>0.02</v>
      </c>
      <c r="V38" s="10">
        <v>0.02</v>
      </c>
      <c r="W38" s="10">
        <v>0.02</v>
      </c>
      <c r="X38" s="10">
        <v>0.02</v>
      </c>
      <c r="Y38" s="10">
        <v>0.02</v>
      </c>
      <c r="Z38" s="10">
        <v>0.02</v>
      </c>
      <c r="AA38" s="10">
        <v>0.02</v>
      </c>
      <c r="AB38" s="10">
        <v>0.02</v>
      </c>
      <c r="AC38" s="10">
        <v>0.02</v>
      </c>
      <c r="AD38" s="10">
        <v>0.02</v>
      </c>
      <c r="AE38" s="10">
        <v>0.02</v>
      </c>
      <c r="AF38" s="10">
        <v>0.02</v>
      </c>
      <c r="AG38" s="10">
        <v>0.05</v>
      </c>
      <c r="AH38" s="10">
        <v>0.05</v>
      </c>
      <c r="AI38" s="10">
        <v>0.05</v>
      </c>
      <c r="AJ38" s="10">
        <v>0.05</v>
      </c>
      <c r="AK38" s="10">
        <v>0.06</v>
      </c>
      <c r="AL38" s="10">
        <v>0.06</v>
      </c>
      <c r="AM38" s="10">
        <v>0.06</v>
      </c>
      <c r="AN38" s="10">
        <v>0.06</v>
      </c>
      <c r="AO38" s="10">
        <v>0.06</v>
      </c>
      <c r="AP38" s="10">
        <v>0.06</v>
      </c>
      <c r="AQ38" s="10">
        <v>0.06</v>
      </c>
      <c r="AR38" s="10">
        <v>0.06</v>
      </c>
      <c r="AS38" s="10">
        <v>0.06</v>
      </c>
      <c r="AT38" s="10">
        <v>0.06</v>
      </c>
      <c r="AU38" s="10">
        <v>0.06</v>
      </c>
      <c r="AV38" s="10">
        <v>0.06</v>
      </c>
      <c r="AW38" s="10">
        <v>0.06</v>
      </c>
      <c r="AX38" s="10">
        <v>0.06</v>
      </c>
      <c r="AY38" s="10">
        <v>0.06</v>
      </c>
      <c r="AZ38" s="10">
        <v>0.06</v>
      </c>
      <c r="BA38" s="10">
        <v>0.06</v>
      </c>
      <c r="BB38" s="10">
        <v>0.06</v>
      </c>
      <c r="BC38" s="10">
        <v>0.06</v>
      </c>
      <c r="BD38" s="10">
        <v>0.06</v>
      </c>
      <c r="BE38" s="10">
        <v>0.06</v>
      </c>
      <c r="BF38" s="10">
        <v>0.06</v>
      </c>
      <c r="BG38" s="10">
        <v>0.06</v>
      </c>
      <c r="BH38" s="10">
        <v>0.06</v>
      </c>
      <c r="BI38" s="10">
        <v>0.06</v>
      </c>
      <c r="BJ38" s="10">
        <v>0.06</v>
      </c>
      <c r="BK38" s="10">
        <v>0.06</v>
      </c>
      <c r="BL38" s="10">
        <v>0.06</v>
      </c>
      <c r="BM38" s="10">
        <v>0.06</v>
      </c>
      <c r="BN38" s="10">
        <v>0.06</v>
      </c>
      <c r="BO38" s="10">
        <v>0.06</v>
      </c>
      <c r="BP38" s="10">
        <v>0.06</v>
      </c>
      <c r="BQ38" s="10">
        <v>0.06</v>
      </c>
      <c r="BR38" s="5">
        <v>0.06</v>
      </c>
      <c r="BS38" s="5">
        <v>0.06</v>
      </c>
      <c r="BT38" s="5">
        <v>0.06</v>
      </c>
      <c r="BU38" s="5">
        <v>0.06</v>
      </c>
      <c r="BV38" s="5">
        <v>0.06</v>
      </c>
      <c r="BW38" s="5">
        <v>0.06</v>
      </c>
      <c r="BX38" s="5">
        <v>0.06</v>
      </c>
      <c r="BY38" s="5">
        <v>0.06</v>
      </c>
      <c r="BZ38" s="5">
        <v>0.06</v>
      </c>
      <c r="CA38" s="5">
        <v>0.06</v>
      </c>
      <c r="CB38" s="5">
        <v>0.06</v>
      </c>
      <c r="CC38" s="5">
        <v>0.06</v>
      </c>
      <c r="CD38" s="5">
        <v>0.06</v>
      </c>
      <c r="CE38" s="5">
        <v>0.06</v>
      </c>
      <c r="CF38" s="5">
        <v>0.06</v>
      </c>
      <c r="CG38" s="5">
        <v>0.06</v>
      </c>
      <c r="CH38" s="5">
        <v>0.06</v>
      </c>
      <c r="CI38" s="5">
        <v>0.06</v>
      </c>
      <c r="CJ38" s="5">
        <v>0.06</v>
      </c>
      <c r="CK38" s="5">
        <v>0.06</v>
      </c>
      <c r="CL38" s="5">
        <v>0.06</v>
      </c>
      <c r="CM38" s="5">
        <v>0.06</v>
      </c>
      <c r="CN38" s="5">
        <v>7.0000000000000007E-2</v>
      </c>
      <c r="CO38" s="5">
        <v>7.0000000000000007E-2</v>
      </c>
      <c r="CP38" s="5">
        <v>7.0000000000000007E-2</v>
      </c>
      <c r="CQ38" s="5">
        <v>7.0000000000000007E-2</v>
      </c>
      <c r="CR38" s="5">
        <v>7.0000000000000007E-2</v>
      </c>
      <c r="CS38" s="5">
        <v>7.0000000000000007E-2</v>
      </c>
      <c r="CT38" s="5">
        <v>7.0000000000000007E-2</v>
      </c>
      <c r="CU38" s="5">
        <v>7.0000000000000007E-2</v>
      </c>
      <c r="CV38" s="5">
        <v>7.0000000000000007E-2</v>
      </c>
      <c r="CW38" s="5">
        <v>6.7500000000000004E-2</v>
      </c>
      <c r="CX38" s="6">
        <v>6.7500000000000004E-2</v>
      </c>
      <c r="CY38" s="6">
        <v>6.7500000000000004E-2</v>
      </c>
      <c r="CZ38" s="6">
        <v>6.6500000000000004E-2</v>
      </c>
      <c r="DA38" s="6">
        <v>7.0000000000000007E-2</v>
      </c>
      <c r="DB38" s="6">
        <v>6.6500000000000004E-2</v>
      </c>
      <c r="DC38" s="6">
        <v>6.6500000000000004E-2</v>
      </c>
      <c r="DD38" s="6">
        <v>6.25E-2</v>
      </c>
      <c r="DE38" s="6">
        <v>5.6500000000000002E-2</v>
      </c>
      <c r="DF38" s="6">
        <v>5.5E-2</v>
      </c>
      <c r="DG38" s="6">
        <v>5.5E-2</v>
      </c>
      <c r="DH38" s="6">
        <v>5.5E-2</v>
      </c>
      <c r="DI38" s="6">
        <v>5.5E-2</v>
      </c>
      <c r="DJ38" s="6">
        <v>5.2499999999999998E-2</v>
      </c>
      <c r="DK38" s="6">
        <v>5.2499999999999998E-2</v>
      </c>
      <c r="DL38" s="6">
        <v>5.2499999999999998E-2</v>
      </c>
      <c r="DM38" s="6">
        <v>5.2499999999999998E-2</v>
      </c>
      <c r="DN38" s="6">
        <v>0.05</v>
      </c>
      <c r="DO38" s="6">
        <v>0.05</v>
      </c>
      <c r="DP38" s="6">
        <v>0.05</v>
      </c>
      <c r="DQ38" s="6">
        <v>0.05</v>
      </c>
      <c r="DR38" s="6">
        <v>0.05</v>
      </c>
      <c r="DS38" s="6">
        <v>0.05</v>
      </c>
      <c r="DT38" s="6">
        <v>4.7500000000000001E-2</v>
      </c>
      <c r="DU38" s="6">
        <v>4.7500000000000001E-2</v>
      </c>
      <c r="DV38" s="6">
        <v>4.7500000000000001E-2</v>
      </c>
      <c r="DW38" s="6">
        <v>4.7500000000000001E-2</v>
      </c>
      <c r="DX38" s="6">
        <v>4.4999999999999998E-2</v>
      </c>
      <c r="DY38" s="7"/>
      <c r="DZ38" s="7"/>
      <c r="EA38" s="7"/>
      <c r="EB38" s="7"/>
      <c r="EC38" s="7"/>
      <c r="ED38" s="7"/>
      <c r="EE38" s="7"/>
      <c r="EF38" s="7"/>
      <c r="EG38" s="7"/>
      <c r="EH38" s="7"/>
      <c r="EI38" s="7"/>
      <c r="EJ38" s="7"/>
      <c r="EK38" s="7"/>
      <c r="EL38" s="7"/>
      <c r="EM38" s="7"/>
      <c r="EN38" s="7"/>
      <c r="EO38" s="7"/>
      <c r="EP38" s="7"/>
      <c r="EQ38" s="7"/>
      <c r="ER38" s="7"/>
      <c r="ES38" s="7"/>
      <c r="ET38" s="7"/>
      <c r="EU38" s="7"/>
      <c r="EV38" s="7"/>
      <c r="EW38" s="7"/>
      <c r="EX38" s="7"/>
      <c r="EY38" s="7"/>
      <c r="EZ38" s="7"/>
      <c r="FA38" s="7"/>
      <c r="FB38" s="7"/>
      <c r="FC38" s="7"/>
      <c r="FD38" s="7"/>
      <c r="FE38" s="7"/>
      <c r="FF38" s="7"/>
      <c r="FG38" s="7"/>
      <c r="FH38" s="7"/>
    </row>
    <row r="39" spans="1:164" ht="15" customHeight="1" x14ac:dyDescent="0.35">
      <c r="A39" s="9" t="s">
        <v>55</v>
      </c>
      <c r="B39" s="3">
        <v>0</v>
      </c>
      <c r="C39" s="4">
        <v>0</v>
      </c>
      <c r="D39" s="5">
        <v>0</v>
      </c>
      <c r="E39" s="5">
        <v>0</v>
      </c>
      <c r="F39" s="5">
        <v>0</v>
      </c>
      <c r="G39" s="5">
        <v>0</v>
      </c>
      <c r="H39" s="5">
        <v>0</v>
      </c>
      <c r="I39" s="5">
        <v>0</v>
      </c>
      <c r="J39" s="5">
        <v>0</v>
      </c>
      <c r="K39" s="5">
        <v>0</v>
      </c>
      <c r="L39" s="5">
        <v>0</v>
      </c>
      <c r="M39" s="5">
        <v>0</v>
      </c>
      <c r="N39" s="5">
        <v>0</v>
      </c>
      <c r="O39" s="5">
        <v>0</v>
      </c>
      <c r="P39" s="5">
        <v>0</v>
      </c>
      <c r="Q39" s="5">
        <v>0</v>
      </c>
      <c r="R39" s="5">
        <v>0</v>
      </c>
      <c r="S39" s="5">
        <v>0</v>
      </c>
      <c r="T39" s="5">
        <v>0</v>
      </c>
      <c r="U39" s="5">
        <v>0</v>
      </c>
      <c r="V39" s="5">
        <v>0</v>
      </c>
      <c r="W39" s="5">
        <v>0</v>
      </c>
      <c r="X39" s="5">
        <v>0</v>
      </c>
      <c r="Y39" s="5">
        <v>0.06</v>
      </c>
      <c r="Z39" s="5">
        <v>0</v>
      </c>
      <c r="AA39" s="5">
        <v>0</v>
      </c>
      <c r="AB39" s="5">
        <v>0</v>
      </c>
      <c r="AC39" s="5">
        <v>0</v>
      </c>
      <c r="AD39" s="5">
        <v>0</v>
      </c>
      <c r="AE39" s="5">
        <v>0</v>
      </c>
      <c r="AF39" s="10">
        <v>0.05</v>
      </c>
      <c r="AG39" s="10">
        <v>0.05</v>
      </c>
      <c r="AH39" s="10">
        <v>0.05</v>
      </c>
      <c r="AI39" s="10">
        <v>7.0000000000000007E-2</v>
      </c>
      <c r="AJ39" s="10">
        <v>7.0000000000000007E-2</v>
      </c>
      <c r="AK39" s="10">
        <v>7.0000000000000007E-2</v>
      </c>
      <c r="AL39" s="10">
        <v>7.0000000000000007E-2</v>
      </c>
      <c r="AM39" s="10">
        <v>7.0000000000000007E-2</v>
      </c>
      <c r="AN39" s="10">
        <v>7.0000000000000007E-2</v>
      </c>
      <c r="AO39" s="10">
        <f>7%+1%</f>
        <v>0.08</v>
      </c>
      <c r="AP39" s="10">
        <f>7%+1%</f>
        <v>0.08</v>
      </c>
      <c r="AQ39" s="10">
        <f>7%+1%</f>
        <v>0.08</v>
      </c>
      <c r="AR39" s="10">
        <f>7%+1%</f>
        <v>0.08</v>
      </c>
      <c r="AS39" s="10">
        <v>7.0000000000000007E-2</v>
      </c>
      <c r="AT39" s="10">
        <v>7.0000000000000007E-2</v>
      </c>
      <c r="AU39" s="10">
        <v>7.0000000000000007E-2</v>
      </c>
      <c r="AV39" s="10">
        <v>7.0000000000000007E-2</v>
      </c>
      <c r="AW39" s="10">
        <v>0.08</v>
      </c>
      <c r="AX39" s="10">
        <v>0.08</v>
      </c>
      <c r="AY39" s="10">
        <v>0.08</v>
      </c>
      <c r="AZ39" s="10">
        <v>0.08</v>
      </c>
      <c r="BA39" s="10">
        <v>0.08</v>
      </c>
      <c r="BB39" s="10">
        <v>0.08</v>
      </c>
      <c r="BC39" s="10">
        <v>0.08</v>
      </c>
      <c r="BD39" s="10">
        <v>0.08</v>
      </c>
      <c r="BE39" s="10">
        <f>8%+(8%*45%)</f>
        <v>0.11600000000000001</v>
      </c>
      <c r="BF39" s="10">
        <f>8%+(8%*45%)</f>
        <v>0.11600000000000001</v>
      </c>
      <c r="BG39" s="10">
        <v>9.5000000000000001E-2</v>
      </c>
      <c r="BH39" s="10">
        <v>9.5000000000000001E-2</v>
      </c>
      <c r="BI39" s="10">
        <v>9.5000000000000001E-2</v>
      </c>
      <c r="BJ39" s="10">
        <v>9.5000000000000001E-2</v>
      </c>
      <c r="BK39" s="10">
        <v>9.5000000000000001E-2</v>
      </c>
      <c r="BL39" s="10">
        <v>9.5000000000000001E-2</v>
      </c>
      <c r="BM39" s="10">
        <v>9.5000000000000001E-2</v>
      </c>
      <c r="BN39" s="10">
        <v>9.5000000000000001E-2</v>
      </c>
      <c r="BO39" s="10">
        <v>9.5000000000000001E-2</v>
      </c>
      <c r="BP39" s="10">
        <v>9.5000000000000001E-2</v>
      </c>
      <c r="BQ39" s="10">
        <v>9.5000000000000001E-2</v>
      </c>
      <c r="BR39" s="5">
        <v>9.5000000000000001E-2</v>
      </c>
      <c r="BS39" s="5">
        <v>0.1</v>
      </c>
      <c r="BT39" s="5">
        <v>0.1</v>
      </c>
      <c r="BU39" s="5">
        <v>0.1</v>
      </c>
      <c r="BV39" s="5">
        <v>0.1</v>
      </c>
      <c r="BW39" s="5">
        <v>0.1</v>
      </c>
      <c r="BX39" s="5">
        <v>0.1</v>
      </c>
      <c r="BY39" s="5">
        <v>0.1</v>
      </c>
      <c r="BZ39" s="5">
        <v>0.1</v>
      </c>
      <c r="CA39" s="5">
        <v>0.1</v>
      </c>
      <c r="CB39" s="5">
        <f>10%-(10%*9%)</f>
        <v>9.1000000000000011E-2</v>
      </c>
      <c r="CC39" s="5">
        <v>0.1</v>
      </c>
      <c r="CD39" s="5">
        <v>0.1</v>
      </c>
      <c r="CE39" s="5">
        <v>0.1</v>
      </c>
      <c r="CF39" s="5">
        <v>0.108</v>
      </c>
      <c r="CG39" s="5">
        <v>0.108</v>
      </c>
      <c r="CH39" s="5">
        <v>0.108</v>
      </c>
      <c r="CI39" s="5">
        <v>0.1</v>
      </c>
      <c r="CJ39" s="5">
        <v>0.1</v>
      </c>
      <c r="CK39" s="5">
        <v>0.09</v>
      </c>
      <c r="CL39" s="5">
        <v>0.09</v>
      </c>
      <c r="CM39" s="5">
        <v>0.09</v>
      </c>
      <c r="CN39" s="5">
        <v>0.09</v>
      </c>
      <c r="CO39" s="5">
        <v>0.09</v>
      </c>
      <c r="CP39" s="5">
        <v>0.09</v>
      </c>
      <c r="CQ39" s="5">
        <v>0.09</v>
      </c>
      <c r="CR39" s="5">
        <v>0.09</v>
      </c>
      <c r="CS39" s="5">
        <v>0.09</v>
      </c>
      <c r="CT39" s="5">
        <v>0.09</v>
      </c>
      <c r="CU39" s="5">
        <v>0.09</v>
      </c>
      <c r="CV39" s="5">
        <v>0.09</v>
      </c>
      <c r="CW39" s="5">
        <v>0.09</v>
      </c>
      <c r="CX39" s="6">
        <v>0.09</v>
      </c>
      <c r="CY39" s="6">
        <v>0.09</v>
      </c>
      <c r="CZ39" s="6">
        <v>0.09</v>
      </c>
      <c r="DA39" s="6">
        <v>0.09</v>
      </c>
      <c r="DB39" s="6">
        <v>0.09</v>
      </c>
      <c r="DC39" s="6">
        <v>0.09</v>
      </c>
      <c r="DD39" s="6">
        <v>0.09</v>
      </c>
      <c r="DE39" s="6">
        <v>0.09</v>
      </c>
      <c r="DF39" s="6">
        <v>0.11</v>
      </c>
      <c r="DG39" s="6">
        <v>0.11</v>
      </c>
      <c r="DH39" s="6">
        <v>0.11</v>
      </c>
      <c r="DI39" s="6">
        <v>0.11</v>
      </c>
      <c r="DJ39" s="6">
        <v>9.9000000000000005E-2</v>
      </c>
      <c r="DK39" s="6">
        <v>9.9000000000000005E-2</v>
      </c>
      <c r="DL39" s="6">
        <v>9.9000000000000005E-2</v>
      </c>
      <c r="DM39" s="6">
        <v>9.9000000000000005E-2</v>
      </c>
      <c r="DN39" s="6">
        <v>9.9000000000000005E-2</v>
      </c>
      <c r="DO39" s="6">
        <v>9.9000000000000005E-2</v>
      </c>
      <c r="DP39" s="6">
        <v>9.9000000000000005E-2</v>
      </c>
      <c r="DQ39" s="6">
        <v>9.9000000000000005E-2</v>
      </c>
      <c r="DR39" s="6">
        <v>9.9000000000000005E-2</v>
      </c>
      <c r="DS39" s="6">
        <v>9.9000000000000005E-2</v>
      </c>
      <c r="DT39" s="6">
        <v>9.9000000000000005E-2</v>
      </c>
      <c r="DU39" s="6">
        <v>9.9000000000000005E-2</v>
      </c>
      <c r="DV39" s="6">
        <v>9.9000000000000005E-2</v>
      </c>
      <c r="DW39" s="6">
        <v>9.9000000000000005E-2</v>
      </c>
      <c r="DX39" s="6">
        <v>9.9000000000000005E-2</v>
      </c>
      <c r="DY39" s="7"/>
      <c r="DZ39" s="7"/>
      <c r="EA39" s="7"/>
      <c r="EB39" s="7"/>
      <c r="EC39" s="7"/>
      <c r="ED39" s="7"/>
      <c r="EE39" s="7"/>
      <c r="EF39" s="7"/>
      <c r="EG39" s="7"/>
      <c r="EH39" s="7"/>
      <c r="EI39" s="7"/>
      <c r="EJ39" s="7"/>
      <c r="EK39" s="7"/>
      <c r="EL39" s="7"/>
      <c r="EM39" s="7"/>
      <c r="EN39" s="7"/>
      <c r="EO39" s="7"/>
      <c r="EP39" s="7"/>
      <c r="EQ39" s="7"/>
      <c r="ER39" s="7"/>
      <c r="ES39" s="7"/>
      <c r="ET39" s="7"/>
      <c r="EU39" s="7"/>
      <c r="EV39" s="7"/>
      <c r="EW39" s="7"/>
      <c r="EX39" s="7"/>
      <c r="EY39" s="7"/>
      <c r="EZ39" s="7"/>
      <c r="FA39" s="7"/>
      <c r="FB39" s="7"/>
      <c r="FC39" s="7"/>
      <c r="FD39" s="7"/>
      <c r="FE39" s="7"/>
      <c r="FF39" s="7"/>
      <c r="FG39" s="7"/>
      <c r="FH39" s="7"/>
    </row>
    <row r="40" spans="1:164" ht="15" customHeight="1" x14ac:dyDescent="0.35">
      <c r="A40" s="9" t="s">
        <v>56</v>
      </c>
      <c r="B40" s="3">
        <v>0</v>
      </c>
      <c r="C40" s="4">
        <v>0</v>
      </c>
      <c r="D40" s="5">
        <v>0</v>
      </c>
      <c r="E40" s="5">
        <v>0</v>
      </c>
      <c r="F40" s="5">
        <v>0</v>
      </c>
      <c r="G40" s="5">
        <v>0</v>
      </c>
      <c r="H40" s="5">
        <v>0</v>
      </c>
      <c r="I40" s="5">
        <v>0</v>
      </c>
      <c r="J40" s="5">
        <v>0</v>
      </c>
      <c r="K40" s="5">
        <v>0</v>
      </c>
      <c r="L40" s="5">
        <v>0</v>
      </c>
      <c r="M40" s="5">
        <v>0</v>
      </c>
      <c r="N40" s="5">
        <v>0</v>
      </c>
      <c r="O40" s="5">
        <v>0</v>
      </c>
      <c r="P40" s="5">
        <v>0</v>
      </c>
      <c r="Q40" s="5">
        <v>0</v>
      </c>
      <c r="R40" s="5">
        <v>0</v>
      </c>
      <c r="S40" s="5">
        <v>0</v>
      </c>
      <c r="T40" s="5">
        <v>0</v>
      </c>
      <c r="U40" s="5">
        <v>0</v>
      </c>
      <c r="V40" s="5">
        <v>0</v>
      </c>
      <c r="W40" s="5">
        <v>0</v>
      </c>
      <c r="X40" s="5">
        <v>0</v>
      </c>
      <c r="Y40" s="5">
        <v>0</v>
      </c>
      <c r="Z40" s="5">
        <v>0</v>
      </c>
      <c r="AA40" s="5">
        <v>0</v>
      </c>
      <c r="AB40" s="5">
        <v>0</v>
      </c>
      <c r="AC40" s="5">
        <v>0</v>
      </c>
      <c r="AD40" s="5">
        <v>0</v>
      </c>
      <c r="AE40" s="5">
        <v>0</v>
      </c>
      <c r="AF40" s="5">
        <v>0</v>
      </c>
      <c r="AG40" s="5">
        <v>0</v>
      </c>
      <c r="AH40" s="5">
        <v>0</v>
      </c>
      <c r="AI40" s="5">
        <v>0</v>
      </c>
      <c r="AJ40" s="5">
        <v>0</v>
      </c>
      <c r="AK40" s="5">
        <v>0</v>
      </c>
      <c r="AL40" s="5">
        <v>0</v>
      </c>
      <c r="AM40" s="5">
        <v>0</v>
      </c>
      <c r="AN40" s="5">
        <v>0</v>
      </c>
      <c r="AO40" s="5">
        <v>0</v>
      </c>
      <c r="AP40" s="5">
        <v>0</v>
      </c>
      <c r="AQ40" s="5">
        <v>0</v>
      </c>
      <c r="AR40" s="5">
        <v>0</v>
      </c>
      <c r="AS40" s="5">
        <v>0</v>
      </c>
      <c r="AT40" s="5">
        <v>0</v>
      </c>
      <c r="AU40" s="5">
        <v>0</v>
      </c>
      <c r="AV40" s="5">
        <v>0</v>
      </c>
      <c r="AW40" s="5">
        <v>0</v>
      </c>
      <c r="AX40" s="5">
        <v>0</v>
      </c>
      <c r="AY40" s="5">
        <v>0</v>
      </c>
      <c r="AZ40" s="5">
        <v>0</v>
      </c>
      <c r="BA40" s="5">
        <v>0</v>
      </c>
      <c r="BB40" s="5">
        <v>0</v>
      </c>
      <c r="BC40" s="5">
        <v>0</v>
      </c>
      <c r="BD40" s="5">
        <v>0</v>
      </c>
      <c r="BE40" s="5">
        <v>0</v>
      </c>
      <c r="BF40" s="5">
        <v>0</v>
      </c>
      <c r="BG40" s="5">
        <v>0</v>
      </c>
      <c r="BH40" s="5">
        <v>0</v>
      </c>
      <c r="BI40" s="5">
        <v>0</v>
      </c>
      <c r="BJ40" s="5">
        <v>0</v>
      </c>
      <c r="BK40" s="5">
        <v>0</v>
      </c>
      <c r="BL40" s="5">
        <v>0</v>
      </c>
      <c r="BM40" s="5">
        <v>0</v>
      </c>
      <c r="BN40" s="5">
        <v>0</v>
      </c>
      <c r="BO40" s="5">
        <v>0</v>
      </c>
      <c r="BP40" s="5">
        <v>0</v>
      </c>
      <c r="BQ40" s="5">
        <v>0</v>
      </c>
      <c r="BR40" s="5">
        <v>0</v>
      </c>
      <c r="BS40" s="5">
        <v>0</v>
      </c>
      <c r="BT40" s="5">
        <v>0</v>
      </c>
      <c r="BU40" s="5">
        <v>2.3E-2</v>
      </c>
      <c r="BV40" s="5">
        <v>2.3E-2</v>
      </c>
      <c r="BW40" s="5">
        <v>2.3E-2</v>
      </c>
      <c r="BX40" s="5">
        <v>0.02</v>
      </c>
      <c r="BY40" s="5">
        <v>0.02</v>
      </c>
      <c r="BZ40" s="5">
        <v>0.02</v>
      </c>
      <c r="CA40" s="5">
        <v>0.02</v>
      </c>
      <c r="CB40" s="5">
        <v>2.1999999999999999E-2</v>
      </c>
      <c r="CC40" s="5">
        <v>2.1999999999999999E-2</v>
      </c>
      <c r="CD40" s="5">
        <v>2.1999999999999999E-2</v>
      </c>
      <c r="CE40" s="5">
        <v>2.1999999999999999E-2</v>
      </c>
      <c r="CF40" s="5">
        <v>2.1999999999999999E-2</v>
      </c>
      <c r="CG40" s="5">
        <v>2.4500000000000001E-2</v>
      </c>
      <c r="CH40" s="5">
        <v>2.4E-2</v>
      </c>
      <c r="CI40" s="5">
        <v>2.35E-2</v>
      </c>
      <c r="CJ40" s="5">
        <v>2.1600000000000001E-2</v>
      </c>
      <c r="CK40" s="5">
        <v>2.1000000000000001E-2</v>
      </c>
      <c r="CL40" s="5">
        <v>2.1000000000000001E-2</v>
      </c>
      <c r="CM40" s="5">
        <v>2.1000000000000001E-2</v>
      </c>
      <c r="CN40" s="5">
        <v>2.1000000000000001E-2</v>
      </c>
      <c r="CO40" s="5">
        <v>2.5999999999999999E-2</v>
      </c>
      <c r="CP40" s="5">
        <v>2.9499999999999998E-2</v>
      </c>
      <c r="CQ40" s="5">
        <v>2.8000000000000001E-2</v>
      </c>
      <c r="CR40" s="5">
        <v>2.8000000000000001E-2</v>
      </c>
      <c r="CS40" s="5">
        <v>2.8000000000000001E-2</v>
      </c>
      <c r="CT40" s="5">
        <v>2.8000000000000001E-2</v>
      </c>
      <c r="CU40" s="5">
        <v>2.8000000000000001E-2</v>
      </c>
      <c r="CV40" s="5">
        <v>2.8000000000000001E-2</v>
      </c>
      <c r="CW40" s="5">
        <v>2.8000000000000001E-2</v>
      </c>
      <c r="CX40" s="6">
        <v>2.7999999999999997E-2</v>
      </c>
      <c r="CY40" s="6">
        <v>2.7999999999999997E-2</v>
      </c>
      <c r="CZ40" s="6">
        <v>2.7999999999999997E-2</v>
      </c>
      <c r="DA40" s="6">
        <v>2.7999999999999997E-2</v>
      </c>
      <c r="DB40" s="6">
        <v>3.0699999999999998E-2</v>
      </c>
      <c r="DC40" s="6">
        <v>3.0699999999999998E-2</v>
      </c>
      <c r="DD40" s="6">
        <v>3.0699999999999998E-2</v>
      </c>
      <c r="DE40" s="6">
        <v>3.0699999999999998E-2</v>
      </c>
      <c r="DF40" s="6">
        <v>3.0699999999999998E-2</v>
      </c>
      <c r="DG40" s="6">
        <v>3.0699999999999998E-2</v>
      </c>
      <c r="DH40" s="6">
        <v>3.0699999999999998E-2</v>
      </c>
      <c r="DI40" s="6">
        <v>3.0699999999999998E-2</v>
      </c>
      <c r="DJ40" s="6">
        <v>3.0699999999999998E-2</v>
      </c>
      <c r="DK40" s="6">
        <v>3.0699999999999998E-2</v>
      </c>
      <c r="DL40" s="6">
        <v>3.0699999999999998E-2</v>
      </c>
      <c r="DM40" s="6">
        <v>3.0699999999999998E-2</v>
      </c>
      <c r="DN40" s="6">
        <v>3.0699999999999998E-2</v>
      </c>
      <c r="DO40" s="6">
        <v>3.0699999999999998E-2</v>
      </c>
      <c r="DP40" s="6">
        <v>3.0699999999999998E-2</v>
      </c>
      <c r="DQ40" s="6">
        <v>3.0699999999999998E-2</v>
      </c>
      <c r="DR40" s="6">
        <v>3.0699999999999998E-2</v>
      </c>
      <c r="DS40" s="6">
        <v>3.0699999999999998E-2</v>
      </c>
      <c r="DT40" s="6">
        <v>3.0699999999999998E-2</v>
      </c>
      <c r="DU40" s="6">
        <v>3.0699999999999998E-2</v>
      </c>
      <c r="DV40" s="6">
        <v>3.0700000000000002E-2</v>
      </c>
      <c r="DW40" s="6">
        <v>3.0700000000000002E-2</v>
      </c>
      <c r="DX40" s="6">
        <v>3.0700000000000002E-2</v>
      </c>
      <c r="DY40" s="7"/>
      <c r="DZ40" s="7"/>
      <c r="EA40" s="7"/>
      <c r="EB40" s="7"/>
      <c r="EC40" s="7"/>
      <c r="ED40" s="7"/>
      <c r="EE40" s="7"/>
      <c r="EF40" s="7"/>
      <c r="EG40" s="7"/>
      <c r="EH40" s="7"/>
      <c r="EI40" s="7"/>
      <c r="EJ40" s="7"/>
      <c r="EK40" s="7"/>
      <c r="EL40" s="7"/>
      <c r="EM40" s="7"/>
      <c r="EN40" s="7"/>
      <c r="EO40" s="7"/>
      <c r="EP40" s="7"/>
      <c r="EQ40" s="7"/>
      <c r="ER40" s="7"/>
      <c r="ES40" s="7"/>
      <c r="ET40" s="7"/>
      <c r="EU40" s="7"/>
      <c r="EV40" s="7"/>
      <c r="EW40" s="7"/>
      <c r="EX40" s="7"/>
      <c r="EY40" s="7"/>
      <c r="EZ40" s="7"/>
      <c r="FA40" s="7"/>
      <c r="FB40" s="7"/>
      <c r="FC40" s="7"/>
      <c r="FD40" s="7"/>
      <c r="FE40" s="7"/>
      <c r="FF40" s="7"/>
      <c r="FG40" s="7"/>
      <c r="FH40" s="7"/>
    </row>
    <row r="41" spans="1:164" ht="15" customHeight="1" x14ac:dyDescent="0.35">
      <c r="A41" s="9" t="s">
        <v>57</v>
      </c>
      <c r="B41" s="3">
        <v>0</v>
      </c>
      <c r="C41" s="4">
        <v>0</v>
      </c>
      <c r="D41" s="5">
        <v>0</v>
      </c>
      <c r="E41" s="5">
        <v>0</v>
      </c>
      <c r="F41" s="5">
        <v>0</v>
      </c>
      <c r="G41" s="5">
        <v>0</v>
      </c>
      <c r="H41" s="5">
        <v>0</v>
      </c>
      <c r="I41" s="5">
        <v>0</v>
      </c>
      <c r="J41" s="5">
        <v>0</v>
      </c>
      <c r="K41" s="5">
        <v>0</v>
      </c>
      <c r="L41" s="5">
        <v>0</v>
      </c>
      <c r="M41" s="5">
        <v>0</v>
      </c>
      <c r="N41" s="5">
        <v>0</v>
      </c>
      <c r="O41" s="5">
        <v>0</v>
      </c>
      <c r="P41" s="5">
        <v>0</v>
      </c>
      <c r="Q41" s="5">
        <v>0</v>
      </c>
      <c r="R41" s="5">
        <v>0</v>
      </c>
      <c r="S41" s="5">
        <v>0</v>
      </c>
      <c r="T41" s="5">
        <v>0</v>
      </c>
      <c r="U41" s="5">
        <v>0</v>
      </c>
      <c r="V41" s="5">
        <v>0</v>
      </c>
      <c r="W41" s="5">
        <v>0</v>
      </c>
      <c r="X41" s="5">
        <v>0</v>
      </c>
      <c r="Y41" s="5">
        <v>0</v>
      </c>
      <c r="Z41" s="5">
        <v>0</v>
      </c>
      <c r="AA41" s="5">
        <v>0</v>
      </c>
      <c r="AB41" s="5">
        <v>0</v>
      </c>
      <c r="AC41" s="5">
        <v>0</v>
      </c>
      <c r="AD41" s="5">
        <v>0</v>
      </c>
      <c r="AE41" s="5">
        <v>0</v>
      </c>
      <c r="AF41" s="5">
        <v>0</v>
      </c>
      <c r="AG41" s="5">
        <v>0</v>
      </c>
      <c r="AH41" s="5">
        <v>0</v>
      </c>
      <c r="AI41" s="5">
        <v>0</v>
      </c>
      <c r="AJ41" s="5">
        <v>0</v>
      </c>
      <c r="AK41" s="5">
        <v>0</v>
      </c>
      <c r="AL41" s="5">
        <v>0</v>
      </c>
      <c r="AM41" s="5">
        <v>0</v>
      </c>
      <c r="AN41" s="5">
        <v>0</v>
      </c>
      <c r="AO41" s="5">
        <v>0</v>
      </c>
      <c r="AP41" s="5">
        <v>0</v>
      </c>
      <c r="AQ41" s="5">
        <v>0</v>
      </c>
      <c r="AR41" s="5">
        <v>0</v>
      </c>
      <c r="AS41" s="5">
        <v>0</v>
      </c>
      <c r="AT41" s="5">
        <v>0</v>
      </c>
      <c r="AU41" s="5">
        <v>0</v>
      </c>
      <c r="AV41" s="5">
        <v>0</v>
      </c>
      <c r="AW41" s="5">
        <v>0</v>
      </c>
      <c r="AX41" s="5">
        <v>0</v>
      </c>
      <c r="AY41" s="5">
        <v>0</v>
      </c>
      <c r="AZ41" s="5">
        <v>0</v>
      </c>
      <c r="BA41" s="5">
        <v>0</v>
      </c>
      <c r="BB41" s="5">
        <v>0</v>
      </c>
      <c r="BC41" s="5">
        <v>0</v>
      </c>
      <c r="BD41" s="5">
        <v>0</v>
      </c>
      <c r="BE41" s="5">
        <v>0</v>
      </c>
      <c r="BF41" s="5">
        <v>0</v>
      </c>
      <c r="BG41" s="5">
        <v>0</v>
      </c>
      <c r="BH41" s="5">
        <v>0</v>
      </c>
      <c r="BI41" s="5">
        <v>0</v>
      </c>
      <c r="BJ41" s="5">
        <v>0</v>
      </c>
      <c r="BK41" s="5">
        <v>0</v>
      </c>
      <c r="BL41" s="5">
        <v>0</v>
      </c>
      <c r="BM41" s="5">
        <v>0</v>
      </c>
      <c r="BN41" s="5">
        <v>0</v>
      </c>
      <c r="BO41" s="5">
        <v>0</v>
      </c>
      <c r="BP41" s="5">
        <v>0</v>
      </c>
      <c r="BQ41" s="5">
        <v>0</v>
      </c>
      <c r="BR41" s="5">
        <v>0</v>
      </c>
      <c r="BS41" s="5">
        <v>0</v>
      </c>
      <c r="BT41" s="5">
        <v>0</v>
      </c>
      <c r="BU41" s="5">
        <f>((15.5%+20.5%)/2)*BU54</f>
        <v>0.126</v>
      </c>
      <c r="BV41" s="5">
        <f>15%*BV54</f>
        <v>0.105</v>
      </c>
      <c r="BW41" s="5">
        <f>15%*BW54</f>
        <v>0.105</v>
      </c>
      <c r="BX41" s="5">
        <f>15%*BX54</f>
        <v>0.105</v>
      </c>
      <c r="BY41" s="5">
        <f>17%*BY54</f>
        <v>0.11899999999999999</v>
      </c>
      <c r="BZ41" s="5">
        <f>17%*BZ54</f>
        <v>0.11899999999999999</v>
      </c>
      <c r="CA41" s="5">
        <f>17%*CA54</f>
        <v>0.11899999999999999</v>
      </c>
      <c r="CB41" s="5">
        <f>19%*CB54</f>
        <v>0.13299999999999998</v>
      </c>
      <c r="CC41" s="5">
        <f>19%*CC54</f>
        <v>0.13299999999999998</v>
      </c>
      <c r="CD41" s="5">
        <f>19%*CD54</f>
        <v>0.13299999999999998</v>
      </c>
      <c r="CE41" s="5">
        <f>19.24%*CE54</f>
        <v>0.13300612000000001</v>
      </c>
      <c r="CF41" s="5">
        <f>21.9%*CF54</f>
        <v>0.10949999999999999</v>
      </c>
      <c r="CG41" s="5">
        <f>((27.5%+26%)/2)*CG54</f>
        <v>0.13375000000000001</v>
      </c>
      <c r="CH41" s="5">
        <f>((26%+24.9%)/2)*CH54</f>
        <v>0.12725</v>
      </c>
      <c r="CI41" s="5">
        <f>23.15%*CI54</f>
        <v>0.11574999999999999</v>
      </c>
      <c r="CJ41" s="5">
        <f>22.21%*CJ54</f>
        <v>0.11105000000000001</v>
      </c>
      <c r="CK41" s="5">
        <f>23.46%*CK54</f>
        <v>9.0320999999999999E-2</v>
      </c>
      <c r="CL41" s="5">
        <f>22.96%*CL54</f>
        <v>6.4288000000000012E-2</v>
      </c>
      <c r="CM41" s="5">
        <f>22.96%*CM54</f>
        <v>6.4288000000000012E-2</v>
      </c>
      <c r="CN41" s="5">
        <f>22.96%*CN54</f>
        <v>6.4288000000000012E-2</v>
      </c>
      <c r="CO41" s="5">
        <f>27.5%*CO54</f>
        <v>8.5250000000000006E-2</v>
      </c>
      <c r="CP41" s="5">
        <f>29.75%*CP54</f>
        <v>9.2225000000000001E-2</v>
      </c>
      <c r="CQ41" s="5">
        <f>25.05%*CQ54</f>
        <v>9.9198000000000008E-2</v>
      </c>
      <c r="CR41" s="5">
        <f>27.5%*CR54</f>
        <v>0.10890000000000001</v>
      </c>
      <c r="CS41" s="5">
        <f>27.5%*CS54</f>
        <v>0.10890000000000001</v>
      </c>
      <c r="CT41" s="5">
        <f>27.5%*CT54</f>
        <v>0.10890000000000001</v>
      </c>
      <c r="CU41" s="5">
        <f>27.5%*CU54</f>
        <v>0.10890000000000001</v>
      </c>
      <c r="CV41" s="5">
        <f>27%*CV54</f>
        <v>0.10692000000000002</v>
      </c>
      <c r="CW41" s="5">
        <f>26.5%*CW54</f>
        <v>0.10494000000000001</v>
      </c>
      <c r="CX41" s="5">
        <f>26%*CX54</f>
        <v>0.10296000000000001</v>
      </c>
      <c r="CY41" s="5">
        <f>25.5%*CY54</f>
        <v>9.9705000000000002E-2</v>
      </c>
      <c r="CZ41" s="5">
        <f>25%*CZ54</f>
        <v>9.6500000000000002E-2</v>
      </c>
      <c r="DA41" s="6">
        <v>9.9000000000000005E-2</v>
      </c>
      <c r="DB41" s="6">
        <v>9.9000000000000005E-2</v>
      </c>
      <c r="DC41" s="6">
        <v>9.9000000000000005E-2</v>
      </c>
      <c r="DD41" s="6">
        <v>9.9000000000000005E-2</v>
      </c>
      <c r="DE41" s="6">
        <v>9.9000000000000005E-2</v>
      </c>
      <c r="DF41" s="6">
        <v>7.0000000000000007E-2</v>
      </c>
      <c r="DG41" s="6">
        <v>6.5000000000000002E-2</v>
      </c>
      <c r="DH41" s="6">
        <v>6.5000000000000002E-2</v>
      </c>
      <c r="DI41" s="6">
        <v>5.9900000000000002E-2</v>
      </c>
      <c r="DJ41" s="6">
        <v>5.9900000000000002E-2</v>
      </c>
      <c r="DK41" s="6">
        <v>5.9900000000000002E-2</v>
      </c>
      <c r="DL41" s="6">
        <v>5.9900000000000002E-2</v>
      </c>
      <c r="DM41" s="6">
        <v>5.9900000000000002E-2</v>
      </c>
      <c r="DN41" s="6">
        <v>5.9900000000000002E-2</v>
      </c>
      <c r="DO41" s="6">
        <v>5.9900000000000002E-2</v>
      </c>
      <c r="DP41" s="6">
        <v>5.9900000000000002E-2</v>
      </c>
      <c r="DQ41" s="6">
        <v>5.9900000000000002E-2</v>
      </c>
      <c r="DR41" s="6">
        <v>5.9900000000000002E-2</v>
      </c>
      <c r="DS41" s="6">
        <v>5.9900000000000002E-2</v>
      </c>
      <c r="DT41" s="6">
        <v>5.9900000000000002E-2</v>
      </c>
      <c r="DU41" s="6">
        <v>5.9900000000000002E-2</v>
      </c>
      <c r="DV41" s="6">
        <v>5.9900000000000002E-2</v>
      </c>
      <c r="DW41" s="6">
        <v>5.9900000000000002E-2</v>
      </c>
      <c r="DX41" s="6">
        <v>5.9900000000000002E-2</v>
      </c>
      <c r="DY41" s="7"/>
      <c r="DZ41" s="7"/>
      <c r="EA41" s="7"/>
      <c r="EB41" s="7"/>
      <c r="EC41" s="7"/>
      <c r="ED41" s="7"/>
      <c r="EE41" s="7"/>
      <c r="EF41" s="7"/>
      <c r="EG41" s="7"/>
      <c r="EH41" s="7"/>
      <c r="EI41" s="7"/>
      <c r="EJ41" s="7"/>
      <c r="EK41" s="7"/>
      <c r="EL41" s="7"/>
      <c r="EM41" s="7"/>
      <c r="EN41" s="7"/>
      <c r="EO41" s="7"/>
      <c r="EP41" s="7"/>
      <c r="EQ41" s="7"/>
      <c r="ER41" s="7"/>
      <c r="ES41" s="7"/>
      <c r="ET41" s="7"/>
      <c r="EU41" s="7"/>
      <c r="EV41" s="7"/>
      <c r="EW41" s="7"/>
      <c r="EX41" s="7"/>
      <c r="EY41" s="7"/>
      <c r="EZ41" s="7"/>
      <c r="FA41" s="7"/>
      <c r="FB41" s="7"/>
      <c r="FC41" s="7"/>
      <c r="FD41" s="7"/>
      <c r="FE41" s="7"/>
      <c r="FF41" s="7"/>
      <c r="FG41" s="7"/>
      <c r="FH41" s="7"/>
    </row>
    <row r="42" spans="1:164" ht="15" customHeight="1" x14ac:dyDescent="0.35">
      <c r="A42" s="9" t="s">
        <v>58</v>
      </c>
      <c r="B42" s="3">
        <v>0</v>
      </c>
      <c r="C42" s="4">
        <v>0</v>
      </c>
      <c r="D42" s="5">
        <v>0</v>
      </c>
      <c r="E42" s="5">
        <v>0</v>
      </c>
      <c r="F42" s="5">
        <v>0</v>
      </c>
      <c r="G42" s="5">
        <v>0</v>
      </c>
      <c r="H42" s="5">
        <v>0</v>
      </c>
      <c r="I42" s="5">
        <v>0</v>
      </c>
      <c r="J42" s="5">
        <v>0</v>
      </c>
      <c r="K42" s="5">
        <v>0</v>
      </c>
      <c r="L42" s="5">
        <v>0</v>
      </c>
      <c r="M42" s="5">
        <v>0</v>
      </c>
      <c r="N42" s="5">
        <v>0</v>
      </c>
      <c r="O42" s="5">
        <v>0</v>
      </c>
      <c r="P42" s="5">
        <v>0</v>
      </c>
      <c r="Q42" s="5">
        <v>0</v>
      </c>
      <c r="R42" s="5">
        <v>0</v>
      </c>
      <c r="S42" s="5">
        <v>0</v>
      </c>
      <c r="T42" s="5">
        <v>0</v>
      </c>
      <c r="U42" s="5">
        <v>0</v>
      </c>
      <c r="V42" s="5">
        <v>0</v>
      </c>
      <c r="W42" s="5">
        <v>0</v>
      </c>
      <c r="X42" s="10">
        <f>33.5%*X54</f>
        <v>0.1943</v>
      </c>
      <c r="Y42" s="10">
        <f>33.5%*Y54</f>
        <v>0.1943</v>
      </c>
      <c r="Z42" s="10">
        <f>33.5%*Z54</f>
        <v>0.15410000000000001</v>
      </c>
      <c r="AA42" s="10">
        <f>33.5%*AA54</f>
        <v>8.3750000000000005E-2</v>
      </c>
      <c r="AB42" s="10">
        <v>0.05</v>
      </c>
      <c r="AC42" s="10">
        <v>0.05</v>
      </c>
      <c r="AD42" s="10">
        <v>0.05</v>
      </c>
      <c r="AE42" s="10">
        <v>0.05</v>
      </c>
      <c r="AF42" s="10">
        <v>0.05</v>
      </c>
      <c r="AG42" s="10">
        <v>0.05</v>
      </c>
      <c r="AH42" s="10">
        <v>0.05</v>
      </c>
      <c r="AI42" s="10">
        <v>0.05</v>
      </c>
      <c r="AJ42" s="10">
        <v>0.05</v>
      </c>
      <c r="AK42" s="10">
        <v>0.05</v>
      </c>
      <c r="AL42" s="10">
        <v>0.05</v>
      </c>
      <c r="AM42" s="10">
        <v>0.05</v>
      </c>
      <c r="AN42" s="10">
        <v>0.05</v>
      </c>
      <c r="AO42" s="10">
        <v>0.05</v>
      </c>
      <c r="AP42" s="10">
        <v>0.05</v>
      </c>
      <c r="AQ42" s="10">
        <v>0.05</v>
      </c>
      <c r="AR42" s="10">
        <v>0.05</v>
      </c>
      <c r="AS42" s="10">
        <v>0.05</v>
      </c>
      <c r="AT42" s="10">
        <v>0.05</v>
      </c>
      <c r="AU42" s="10">
        <v>0.05</v>
      </c>
      <c r="AV42" s="10">
        <v>0.05</v>
      </c>
      <c r="AW42" s="10">
        <v>0.05</v>
      </c>
      <c r="AX42" s="10">
        <v>0.05</v>
      </c>
      <c r="AY42" s="10">
        <v>0.05</v>
      </c>
      <c r="AZ42" s="10">
        <v>0.05</v>
      </c>
      <c r="BA42" s="10">
        <v>0.05</v>
      </c>
      <c r="BB42" s="10">
        <v>0.05</v>
      </c>
      <c r="BC42" s="10">
        <v>0.05</v>
      </c>
      <c r="BD42" s="10">
        <v>0.05</v>
      </c>
      <c r="BE42" s="10">
        <v>0.05</v>
      </c>
      <c r="BF42" s="10">
        <v>0.05</v>
      </c>
      <c r="BG42" s="10">
        <v>0.05</v>
      </c>
      <c r="BH42" s="10">
        <v>0.05</v>
      </c>
      <c r="BI42" s="10">
        <v>7.0000000000000007E-2</v>
      </c>
      <c r="BJ42" s="10">
        <v>7.0000000000000007E-2</v>
      </c>
      <c r="BK42" s="10">
        <v>7.0000000000000007E-2</v>
      </c>
      <c r="BL42" s="10">
        <v>7.0000000000000007E-2</v>
      </c>
      <c r="BM42" s="10">
        <v>7.0000000000000007E-2</v>
      </c>
      <c r="BN42" s="10">
        <v>7.0000000000000007E-2</v>
      </c>
      <c r="BO42" s="10">
        <v>7.0000000000000007E-2</v>
      </c>
      <c r="BP42" s="10">
        <v>7.0000000000000007E-2</v>
      </c>
      <c r="BQ42" s="10">
        <v>7.0000000000000007E-2</v>
      </c>
      <c r="BR42" s="5">
        <v>7.0000000000000007E-2</v>
      </c>
      <c r="BS42" s="5">
        <v>7.0000000000000007E-2</v>
      </c>
      <c r="BT42" s="5">
        <v>7.0000000000000007E-2</v>
      </c>
      <c r="BU42" s="5">
        <v>7.0000000000000007E-2</v>
      </c>
      <c r="BV42" s="5">
        <v>7.0000000000000007E-2</v>
      </c>
      <c r="BW42" s="5">
        <v>7.0000000000000007E-2</v>
      </c>
      <c r="BX42" s="5">
        <v>7.0000000000000007E-2</v>
      </c>
      <c r="BY42" s="5">
        <v>7.0000000000000007E-2</v>
      </c>
      <c r="BZ42" s="5">
        <v>7.0000000000000007E-2</v>
      </c>
      <c r="CA42" s="5">
        <v>7.0000000000000007E-2</v>
      </c>
      <c r="CB42" s="5">
        <v>7.0000000000000007E-2</v>
      </c>
      <c r="CC42" s="5">
        <v>7.0000000000000007E-2</v>
      </c>
      <c r="CD42" s="5">
        <v>7.0000000000000007E-2</v>
      </c>
      <c r="CE42" s="5">
        <v>7.0000000000000007E-2</v>
      </c>
      <c r="CF42" s="5">
        <v>7.0000000000000007E-2</v>
      </c>
      <c r="CG42" s="5">
        <v>7.0000000000000007E-2</v>
      </c>
      <c r="CH42" s="5">
        <v>7.0000000000000007E-2</v>
      </c>
      <c r="CI42" s="5">
        <v>7.0000000000000007E-2</v>
      </c>
      <c r="CJ42" s="5">
        <v>7.0000000000000007E-2</v>
      </c>
      <c r="CK42" s="5">
        <v>7.0000000000000007E-2</v>
      </c>
      <c r="CL42" s="5">
        <v>7.0000000000000007E-2</v>
      </c>
      <c r="CM42" s="5">
        <v>7.0000000000000007E-2</v>
      </c>
      <c r="CN42" s="5">
        <v>7.0000000000000007E-2</v>
      </c>
      <c r="CO42" s="5">
        <v>7.0000000000000007E-2</v>
      </c>
      <c r="CP42" s="5">
        <v>7.0000000000000007E-2</v>
      </c>
      <c r="CQ42" s="5">
        <v>7.0000000000000007E-2</v>
      </c>
      <c r="CR42" s="5">
        <v>7.0000000000000007E-2</v>
      </c>
      <c r="CS42" s="5">
        <v>7.0000000000000007E-2</v>
      </c>
      <c r="CT42" s="5">
        <v>7.0000000000000007E-2</v>
      </c>
      <c r="CU42" s="5">
        <v>7.0000000000000007E-2</v>
      </c>
      <c r="CV42" s="5">
        <v>7.0000000000000007E-2</v>
      </c>
      <c r="CW42" s="5">
        <v>7.0000000000000007E-2</v>
      </c>
      <c r="CX42" s="6">
        <v>7.0000000000000007E-2</v>
      </c>
      <c r="CY42" s="6">
        <v>7.0000000000000007E-2</v>
      </c>
      <c r="CZ42" s="6">
        <v>7.0000000000000007E-2</v>
      </c>
      <c r="DA42" s="6">
        <v>7.0000000000000007E-2</v>
      </c>
      <c r="DB42" s="6">
        <v>7.0000000000000007E-2</v>
      </c>
      <c r="DC42" s="6">
        <v>7.0000000000000007E-2</v>
      </c>
      <c r="DD42" s="6">
        <v>7.0000000000000007E-2</v>
      </c>
      <c r="DE42" s="6">
        <v>7.0000000000000007E-2</v>
      </c>
      <c r="DF42" s="6">
        <v>7.0000000000000007E-2</v>
      </c>
      <c r="DG42" s="6">
        <v>7.0000000000000007E-2</v>
      </c>
      <c r="DH42" s="6">
        <v>7.0000000000000007E-2</v>
      </c>
      <c r="DI42" s="6">
        <v>7.0000000000000007E-2</v>
      </c>
      <c r="DJ42" s="6">
        <v>7.0000000000000007E-2</v>
      </c>
      <c r="DK42" s="6">
        <v>7.0000000000000007E-2</v>
      </c>
      <c r="DL42" s="6">
        <v>7.0000000000000007E-2</v>
      </c>
      <c r="DM42" s="6">
        <v>7.0000000000000007E-2</v>
      </c>
      <c r="DN42" s="6">
        <v>7.0000000000000007E-2</v>
      </c>
      <c r="DO42" s="6">
        <v>7.0000000000000007E-2</v>
      </c>
      <c r="DP42" s="6">
        <v>7.0000000000000007E-2</v>
      </c>
      <c r="DQ42" s="6">
        <v>7.0000000000000007E-2</v>
      </c>
      <c r="DR42" s="6">
        <v>7.0000000000000007E-2</v>
      </c>
      <c r="DS42" s="6">
        <v>7.0000000000000007E-2</v>
      </c>
      <c r="DT42" s="6">
        <v>6.5000000000000002E-2</v>
      </c>
      <c r="DU42" s="6">
        <v>6.4000000000000001E-2</v>
      </c>
      <c r="DV42" s="6">
        <v>6.2E-2</v>
      </c>
      <c r="DW42" s="6">
        <v>0.06</v>
      </c>
      <c r="DX42" s="6">
        <v>5.3900000000000003E-2</v>
      </c>
      <c r="DY42" s="7"/>
      <c r="DZ42" s="7"/>
      <c r="EA42" s="7"/>
      <c r="EB42" s="7"/>
      <c r="EC42" s="7"/>
      <c r="ED42" s="7"/>
      <c r="EE42" s="7"/>
      <c r="EF42" s="7"/>
      <c r="EG42" s="7"/>
      <c r="EH42" s="7"/>
      <c r="EI42" s="7"/>
      <c r="EJ42" s="7"/>
      <c r="EK42" s="7"/>
      <c r="EL42" s="7"/>
      <c r="EM42" s="7"/>
      <c r="EN42" s="7"/>
      <c r="EO42" s="7"/>
      <c r="EP42" s="7"/>
      <c r="EQ42" s="7"/>
      <c r="ER42" s="7"/>
      <c r="ES42" s="7"/>
      <c r="ET42" s="7"/>
      <c r="EU42" s="7"/>
      <c r="EV42" s="7"/>
      <c r="EW42" s="7"/>
      <c r="EX42" s="7"/>
      <c r="EY42" s="7"/>
      <c r="EZ42" s="7"/>
      <c r="FA42" s="7"/>
      <c r="FB42" s="7"/>
      <c r="FC42" s="7"/>
      <c r="FD42" s="7"/>
      <c r="FE42" s="7"/>
      <c r="FF42" s="7"/>
      <c r="FG42" s="7"/>
      <c r="FH42" s="7"/>
    </row>
    <row r="43" spans="1:164" ht="15" customHeight="1" x14ac:dyDescent="0.35">
      <c r="A43" s="9" t="s">
        <v>59</v>
      </c>
      <c r="B43" s="3">
        <v>0</v>
      </c>
      <c r="C43" s="4">
        <v>0</v>
      </c>
      <c r="D43" s="5">
        <v>0</v>
      </c>
      <c r="E43" s="5">
        <v>0</v>
      </c>
      <c r="F43" s="5">
        <v>0</v>
      </c>
      <c r="G43" s="5">
        <v>0</v>
      </c>
      <c r="H43" s="5">
        <v>0</v>
      </c>
      <c r="I43" s="5">
        <v>0</v>
      </c>
      <c r="J43" s="5">
        <v>0</v>
      </c>
      <c r="K43" s="5">
        <v>0</v>
      </c>
      <c r="L43" s="5">
        <v>0</v>
      </c>
      <c r="M43" s="5">
        <v>0</v>
      </c>
      <c r="N43" s="5">
        <v>0</v>
      </c>
      <c r="O43" s="5">
        <v>0</v>
      </c>
      <c r="P43" s="5">
        <v>0</v>
      </c>
      <c r="Q43" s="5">
        <v>0</v>
      </c>
      <c r="R43" s="5">
        <v>0</v>
      </c>
      <c r="S43" s="5">
        <v>0</v>
      </c>
      <c r="T43" s="5">
        <v>0</v>
      </c>
      <c r="U43" s="5">
        <v>0</v>
      </c>
      <c r="V43" s="5">
        <v>0</v>
      </c>
      <c r="W43" s="5">
        <v>0</v>
      </c>
      <c r="X43" s="5">
        <v>0</v>
      </c>
      <c r="Y43" s="5">
        <v>0</v>
      </c>
      <c r="Z43" s="5">
        <v>0</v>
      </c>
      <c r="AA43" s="5">
        <v>0</v>
      </c>
      <c r="AB43" s="5">
        <v>0</v>
      </c>
      <c r="AC43" s="5">
        <v>0</v>
      </c>
      <c r="AD43" s="5">
        <v>0</v>
      </c>
      <c r="AE43" s="5">
        <v>0</v>
      </c>
      <c r="AF43" s="5">
        <v>0</v>
      </c>
      <c r="AG43" s="5">
        <v>0</v>
      </c>
      <c r="AH43" s="5">
        <v>0</v>
      </c>
      <c r="AI43" s="5">
        <v>0</v>
      </c>
      <c r="AJ43" s="5">
        <v>0</v>
      </c>
      <c r="AK43" s="5">
        <v>0.08</v>
      </c>
      <c r="AL43" s="5">
        <v>0.08</v>
      </c>
      <c r="AM43" s="5">
        <v>0.08</v>
      </c>
      <c r="AN43" s="5">
        <v>0.08</v>
      </c>
      <c r="AO43" s="5">
        <v>0.08</v>
      </c>
      <c r="AP43" s="5">
        <v>0.08</v>
      </c>
      <c r="AQ43" s="5">
        <v>0.06</v>
      </c>
      <c r="AR43" s="5">
        <v>0.06</v>
      </c>
      <c r="AS43" s="5">
        <v>0</v>
      </c>
      <c r="AT43" s="5">
        <v>0</v>
      </c>
      <c r="AU43" s="5">
        <v>0</v>
      </c>
      <c r="AV43" s="5">
        <v>0</v>
      </c>
      <c r="AW43" s="5">
        <v>0</v>
      </c>
      <c r="AX43" s="5">
        <v>0</v>
      </c>
      <c r="AY43" s="5">
        <v>0</v>
      </c>
      <c r="AZ43" s="5">
        <v>0</v>
      </c>
      <c r="BA43" s="5">
        <v>0</v>
      </c>
      <c r="BB43" s="5">
        <v>0</v>
      </c>
      <c r="BC43" s="5">
        <v>0</v>
      </c>
      <c r="BD43" s="5">
        <v>0</v>
      </c>
      <c r="BE43" s="5">
        <v>0</v>
      </c>
      <c r="BF43" s="5">
        <v>0</v>
      </c>
      <c r="BG43" s="5">
        <v>0</v>
      </c>
      <c r="BH43" s="5">
        <v>0</v>
      </c>
      <c r="BI43" s="5">
        <v>0</v>
      </c>
      <c r="BJ43" s="5">
        <v>0</v>
      </c>
      <c r="BK43" s="5">
        <v>0</v>
      </c>
      <c r="BL43" s="5">
        <v>0</v>
      </c>
      <c r="BM43" s="5">
        <v>0</v>
      </c>
      <c r="BN43" s="5">
        <v>0</v>
      </c>
      <c r="BO43" s="5">
        <v>0</v>
      </c>
      <c r="BP43" s="5">
        <v>0</v>
      </c>
      <c r="BQ43" s="5">
        <v>0</v>
      </c>
      <c r="BR43" s="5">
        <v>0</v>
      </c>
      <c r="BS43" s="5">
        <v>0</v>
      </c>
      <c r="BT43" s="5">
        <v>0</v>
      </c>
      <c r="BU43" s="5">
        <v>0</v>
      </c>
      <c r="BV43" s="5">
        <v>0</v>
      </c>
      <c r="BW43" s="5">
        <v>0</v>
      </c>
      <c r="BX43" s="5">
        <v>0</v>
      </c>
      <c r="BY43" s="5">
        <v>0</v>
      </c>
      <c r="BZ43" s="5">
        <v>0</v>
      </c>
      <c r="CA43" s="5">
        <v>0</v>
      </c>
      <c r="CB43" s="5">
        <v>0</v>
      </c>
      <c r="CC43" s="5">
        <v>0</v>
      </c>
      <c r="CD43" s="5">
        <v>0</v>
      </c>
      <c r="CE43" s="5">
        <v>0</v>
      </c>
      <c r="CF43" s="5">
        <v>0</v>
      </c>
      <c r="CG43" s="5">
        <v>0</v>
      </c>
      <c r="CH43" s="5">
        <v>0</v>
      </c>
      <c r="CI43" s="5">
        <v>0</v>
      </c>
      <c r="CJ43" s="5">
        <v>0</v>
      </c>
      <c r="CK43" s="5">
        <v>0</v>
      </c>
      <c r="CL43" s="5">
        <v>0</v>
      </c>
      <c r="CM43" s="5">
        <v>0</v>
      </c>
      <c r="CN43" s="5">
        <v>0</v>
      </c>
      <c r="CO43" s="5">
        <v>0</v>
      </c>
      <c r="CP43" s="5">
        <v>0</v>
      </c>
      <c r="CQ43" s="5">
        <v>0</v>
      </c>
      <c r="CR43" s="5">
        <v>0</v>
      </c>
      <c r="CS43" s="5">
        <v>0</v>
      </c>
      <c r="CT43" s="5">
        <v>0</v>
      </c>
      <c r="CU43" s="5">
        <v>0</v>
      </c>
      <c r="CV43" s="5">
        <v>0</v>
      </c>
      <c r="CW43" s="5">
        <v>0</v>
      </c>
      <c r="CX43" s="6">
        <v>0</v>
      </c>
      <c r="CY43" s="6">
        <v>0</v>
      </c>
      <c r="CZ43" s="6">
        <v>0</v>
      </c>
      <c r="DA43" s="6">
        <v>0</v>
      </c>
      <c r="DB43" s="6">
        <v>0</v>
      </c>
      <c r="DC43" s="6">
        <v>0</v>
      </c>
      <c r="DD43" s="6">
        <v>0</v>
      </c>
      <c r="DE43" s="6">
        <v>0</v>
      </c>
      <c r="DF43" s="6">
        <v>0</v>
      </c>
      <c r="DG43" s="6">
        <v>0</v>
      </c>
      <c r="DH43" s="6">
        <v>0</v>
      </c>
      <c r="DI43" s="6">
        <v>0</v>
      </c>
      <c r="DJ43" s="6">
        <v>0</v>
      </c>
      <c r="DK43" s="6">
        <v>0</v>
      </c>
      <c r="DL43" s="6">
        <v>0</v>
      </c>
      <c r="DM43" s="6">
        <v>0</v>
      </c>
      <c r="DN43" s="6">
        <v>0</v>
      </c>
      <c r="DO43" s="6">
        <v>0</v>
      </c>
      <c r="DP43" s="6">
        <v>0</v>
      </c>
      <c r="DQ43" s="6">
        <v>0</v>
      </c>
      <c r="DR43" s="6">
        <v>0</v>
      </c>
      <c r="DS43" s="6">
        <v>0</v>
      </c>
      <c r="DT43" s="6">
        <v>0</v>
      </c>
      <c r="DU43" s="6">
        <v>0</v>
      </c>
      <c r="DV43" s="6">
        <v>0</v>
      </c>
      <c r="DW43" s="6">
        <v>0</v>
      </c>
      <c r="DX43" s="6">
        <v>0</v>
      </c>
      <c r="DY43" s="7"/>
      <c r="DZ43" s="7"/>
      <c r="EA43" s="7"/>
      <c r="EB43" s="7"/>
      <c r="EC43" s="7"/>
      <c r="ED43" s="7"/>
      <c r="EE43" s="7"/>
      <c r="EF43" s="7"/>
      <c r="EG43" s="7"/>
      <c r="EH43" s="7"/>
      <c r="EI43" s="7"/>
      <c r="EJ43" s="7"/>
      <c r="EK43" s="7"/>
      <c r="EL43" s="7"/>
      <c r="EM43" s="7"/>
      <c r="EN43" s="7"/>
      <c r="EO43" s="7"/>
      <c r="EP43" s="7"/>
      <c r="EQ43" s="7"/>
      <c r="ER43" s="7"/>
      <c r="ES43" s="7"/>
      <c r="ET43" s="7"/>
      <c r="EU43" s="7"/>
      <c r="EV43" s="7"/>
      <c r="EW43" s="7"/>
      <c r="EX43" s="7"/>
      <c r="EY43" s="7"/>
      <c r="EZ43" s="7"/>
      <c r="FA43" s="7"/>
      <c r="FB43" s="7"/>
      <c r="FC43" s="7"/>
      <c r="FD43" s="7"/>
      <c r="FE43" s="7"/>
      <c r="FF43" s="7"/>
      <c r="FG43" s="7"/>
      <c r="FH43" s="7"/>
    </row>
    <row r="44" spans="1:164" ht="15" customHeight="1" x14ac:dyDescent="0.35">
      <c r="A44" s="9" t="s">
        <v>60</v>
      </c>
      <c r="B44" s="3">
        <v>0</v>
      </c>
      <c r="C44" s="4">
        <v>0</v>
      </c>
      <c r="D44" s="5">
        <v>0</v>
      </c>
      <c r="E44" s="5">
        <v>0</v>
      </c>
      <c r="F44" s="5">
        <v>0</v>
      </c>
      <c r="G44" s="5">
        <v>0</v>
      </c>
      <c r="H44" s="5">
        <v>0</v>
      </c>
      <c r="I44" s="5">
        <v>0</v>
      </c>
      <c r="J44" s="5">
        <v>0</v>
      </c>
      <c r="K44" s="5">
        <v>0</v>
      </c>
      <c r="L44" s="5">
        <v>0</v>
      </c>
      <c r="M44" s="5">
        <v>0</v>
      </c>
      <c r="N44" s="5">
        <v>0</v>
      </c>
      <c r="O44" s="5">
        <v>0</v>
      </c>
      <c r="P44" s="5">
        <v>0</v>
      </c>
      <c r="Q44" s="5">
        <v>0</v>
      </c>
      <c r="R44" s="5">
        <v>0</v>
      </c>
      <c r="S44" s="5">
        <v>0</v>
      </c>
      <c r="T44" s="5">
        <v>0</v>
      </c>
      <c r="U44" s="5">
        <v>0</v>
      </c>
      <c r="V44" s="5">
        <v>0</v>
      </c>
      <c r="W44" s="5">
        <v>0</v>
      </c>
      <c r="X44" s="5">
        <v>0</v>
      </c>
      <c r="Y44" s="5">
        <v>0</v>
      </c>
      <c r="Z44" s="5">
        <v>0</v>
      </c>
      <c r="AA44" s="5">
        <v>0</v>
      </c>
      <c r="AB44" s="5">
        <v>0</v>
      </c>
      <c r="AC44" s="5">
        <v>0</v>
      </c>
      <c r="AD44" s="5">
        <v>0</v>
      </c>
      <c r="AE44" s="5">
        <v>0</v>
      </c>
      <c r="AF44" s="5">
        <v>0</v>
      </c>
      <c r="AG44" s="5">
        <v>0</v>
      </c>
      <c r="AH44" s="5">
        <v>0</v>
      </c>
      <c r="AI44" s="5">
        <v>0</v>
      </c>
      <c r="AJ44" s="5">
        <v>0</v>
      </c>
      <c r="AK44" s="5">
        <v>0</v>
      </c>
      <c r="AL44" s="5">
        <v>0</v>
      </c>
      <c r="AM44" s="5">
        <v>0</v>
      </c>
      <c r="AN44" s="5">
        <v>0</v>
      </c>
      <c r="AO44" s="5">
        <v>0</v>
      </c>
      <c r="AP44" s="5">
        <v>0</v>
      </c>
      <c r="AQ44" s="5">
        <v>0</v>
      </c>
      <c r="AR44" s="5">
        <v>0</v>
      </c>
      <c r="AS44" s="5">
        <v>0</v>
      </c>
      <c r="AT44" s="5">
        <v>0</v>
      </c>
      <c r="AU44" s="5">
        <v>0</v>
      </c>
      <c r="AV44" s="5">
        <v>0</v>
      </c>
      <c r="AW44" s="5">
        <v>0</v>
      </c>
      <c r="AX44" s="5">
        <v>0</v>
      </c>
      <c r="AY44" s="5">
        <v>0</v>
      </c>
      <c r="AZ44" s="5">
        <v>0</v>
      </c>
      <c r="BA44" s="5">
        <v>0</v>
      </c>
      <c r="BB44" s="5">
        <v>0</v>
      </c>
      <c r="BC44" s="5">
        <v>0</v>
      </c>
      <c r="BD44" s="5">
        <v>0</v>
      </c>
      <c r="BE44" s="5">
        <v>0</v>
      </c>
      <c r="BF44" s="5">
        <v>0</v>
      </c>
      <c r="BG44" s="5">
        <v>0</v>
      </c>
      <c r="BH44" s="5">
        <v>0</v>
      </c>
      <c r="BI44" s="5">
        <v>0</v>
      </c>
      <c r="BJ44" s="5">
        <v>0</v>
      </c>
      <c r="BK44" s="5">
        <v>0</v>
      </c>
      <c r="BL44" s="5">
        <v>0</v>
      </c>
      <c r="BM44" s="5">
        <v>0</v>
      </c>
      <c r="BN44" s="5">
        <v>0</v>
      </c>
      <c r="BO44" s="5">
        <v>0</v>
      </c>
      <c r="BP44" s="5">
        <v>0</v>
      </c>
      <c r="BQ44" s="5">
        <v>0</v>
      </c>
      <c r="BR44" s="5">
        <v>0</v>
      </c>
      <c r="BS44" s="5">
        <v>0</v>
      </c>
      <c r="BT44" s="5">
        <v>0</v>
      </c>
      <c r="BU44" s="5">
        <v>0</v>
      </c>
      <c r="BV44" s="5">
        <v>0</v>
      </c>
      <c r="BW44" s="5">
        <v>0</v>
      </c>
      <c r="BX44" s="5">
        <v>0</v>
      </c>
      <c r="BY44" s="5">
        <v>0</v>
      </c>
      <c r="BZ44" s="5">
        <v>0</v>
      </c>
      <c r="CA44" s="5">
        <v>0</v>
      </c>
      <c r="CB44" s="5">
        <v>0</v>
      </c>
      <c r="CC44" s="5">
        <v>0</v>
      </c>
      <c r="CD44" s="5">
        <v>0</v>
      </c>
      <c r="CE44" s="5">
        <v>0</v>
      </c>
      <c r="CF44" s="5">
        <v>0</v>
      </c>
      <c r="CG44" s="5">
        <v>0</v>
      </c>
      <c r="CH44" s="5">
        <v>0</v>
      </c>
      <c r="CI44" s="5">
        <v>0</v>
      </c>
      <c r="CJ44" s="5">
        <v>0</v>
      </c>
      <c r="CK44" s="5">
        <v>0</v>
      </c>
      <c r="CL44" s="5">
        <v>0</v>
      </c>
      <c r="CM44" s="5">
        <v>0</v>
      </c>
      <c r="CN44" s="5">
        <v>0</v>
      </c>
      <c r="CO44" s="5">
        <v>0</v>
      </c>
      <c r="CP44" s="5">
        <v>0</v>
      </c>
      <c r="CQ44" s="5">
        <v>0</v>
      </c>
      <c r="CR44" s="5">
        <v>0</v>
      </c>
      <c r="CS44" s="5">
        <v>0</v>
      </c>
      <c r="CT44" s="5">
        <v>0</v>
      </c>
      <c r="CU44" s="5">
        <v>0</v>
      </c>
      <c r="CV44" s="5">
        <v>0</v>
      </c>
      <c r="CW44" s="5">
        <v>0</v>
      </c>
      <c r="CX44" s="6">
        <v>0</v>
      </c>
      <c r="CY44" s="6">
        <v>0</v>
      </c>
      <c r="CZ44" s="6">
        <v>0</v>
      </c>
      <c r="DA44" s="6">
        <v>0</v>
      </c>
      <c r="DB44" s="6">
        <v>0</v>
      </c>
      <c r="DC44" s="6">
        <v>0</v>
      </c>
      <c r="DD44" s="6">
        <v>0</v>
      </c>
      <c r="DE44" s="6">
        <v>0</v>
      </c>
      <c r="DF44" s="6">
        <v>0</v>
      </c>
      <c r="DG44" s="6">
        <v>0</v>
      </c>
      <c r="DH44" s="6">
        <v>0</v>
      </c>
      <c r="DI44" s="6">
        <v>0</v>
      </c>
      <c r="DJ44" s="6">
        <v>0</v>
      </c>
      <c r="DK44" s="6">
        <v>0</v>
      </c>
      <c r="DL44" s="6">
        <v>0</v>
      </c>
      <c r="DM44" s="6">
        <v>0</v>
      </c>
      <c r="DN44" s="6">
        <v>0</v>
      </c>
      <c r="DO44" s="6">
        <v>0</v>
      </c>
      <c r="DP44" s="6">
        <v>0</v>
      </c>
      <c r="DQ44" s="6">
        <v>0</v>
      </c>
      <c r="DR44" s="6">
        <v>0</v>
      </c>
      <c r="DS44" s="6">
        <v>0</v>
      </c>
      <c r="DT44" s="6">
        <v>0</v>
      </c>
      <c r="DU44" s="6">
        <v>0</v>
      </c>
      <c r="DV44" s="6">
        <v>0</v>
      </c>
      <c r="DW44" s="6">
        <v>0</v>
      </c>
      <c r="DX44" s="6">
        <v>0</v>
      </c>
      <c r="DY44" s="7"/>
      <c r="DZ44" s="7"/>
      <c r="EA44" s="7"/>
      <c r="EB44" s="7"/>
      <c r="EC44" s="7"/>
      <c r="ED44" s="7"/>
      <c r="EE44" s="7"/>
      <c r="EF44" s="7"/>
      <c r="EG44" s="7"/>
      <c r="EH44" s="7"/>
      <c r="EI44" s="7"/>
      <c r="EJ44" s="7"/>
      <c r="EK44" s="7"/>
      <c r="EL44" s="7"/>
      <c r="EM44" s="7"/>
      <c r="EN44" s="7"/>
      <c r="EO44" s="7"/>
      <c r="EP44" s="7"/>
      <c r="EQ44" s="7"/>
      <c r="ER44" s="7"/>
      <c r="ES44" s="7"/>
      <c r="ET44" s="7"/>
      <c r="EU44" s="7"/>
      <c r="EV44" s="7"/>
      <c r="EW44" s="7"/>
      <c r="EX44" s="7"/>
      <c r="EY44" s="7"/>
      <c r="EZ44" s="7"/>
      <c r="FA44" s="7"/>
      <c r="FB44" s="7"/>
      <c r="FC44" s="7"/>
      <c r="FD44" s="7"/>
      <c r="FE44" s="7"/>
      <c r="FF44" s="7"/>
      <c r="FG44" s="7"/>
      <c r="FH44" s="7"/>
    </row>
    <row r="45" spans="1:164" ht="15" customHeight="1" x14ac:dyDescent="0.35">
      <c r="A45" s="9" t="s">
        <v>61</v>
      </c>
      <c r="B45" s="3">
        <v>0</v>
      </c>
      <c r="C45" s="4">
        <v>0</v>
      </c>
      <c r="D45" s="5">
        <v>0</v>
      </c>
      <c r="E45" s="5">
        <v>0</v>
      </c>
      <c r="F45" s="5">
        <v>0</v>
      </c>
      <c r="G45" s="5">
        <v>0</v>
      </c>
      <c r="H45" s="5">
        <v>0</v>
      </c>
      <c r="I45" s="5">
        <v>0</v>
      </c>
      <c r="J45" s="5">
        <v>0</v>
      </c>
      <c r="K45" s="5">
        <v>0</v>
      </c>
      <c r="L45" s="5">
        <v>0</v>
      </c>
      <c r="M45" s="5">
        <v>0</v>
      </c>
      <c r="N45" s="5">
        <v>0</v>
      </c>
      <c r="O45" s="5">
        <v>0</v>
      </c>
      <c r="P45" s="5">
        <v>0</v>
      </c>
      <c r="Q45" s="5">
        <v>0</v>
      </c>
      <c r="R45" s="5">
        <v>0</v>
      </c>
      <c r="S45" s="5">
        <v>0</v>
      </c>
      <c r="T45" s="5">
        <v>0</v>
      </c>
      <c r="U45" s="5">
        <v>0</v>
      </c>
      <c r="V45" s="5">
        <v>0</v>
      </c>
      <c r="W45" s="5">
        <v>0</v>
      </c>
      <c r="X45" s="5">
        <v>0</v>
      </c>
      <c r="Y45" s="5">
        <v>0</v>
      </c>
      <c r="Z45" s="5">
        <v>0</v>
      </c>
      <c r="AA45" s="5">
        <v>0</v>
      </c>
      <c r="AB45" s="5">
        <v>0</v>
      </c>
      <c r="AC45" s="5">
        <v>0</v>
      </c>
      <c r="AD45" s="5">
        <v>0</v>
      </c>
      <c r="AE45" s="5">
        <v>0</v>
      </c>
      <c r="AF45" s="5">
        <v>0</v>
      </c>
      <c r="AG45" s="5">
        <v>0</v>
      </c>
      <c r="AH45" s="5">
        <v>0</v>
      </c>
      <c r="AI45" s="5">
        <v>0</v>
      </c>
      <c r="AJ45" s="5">
        <v>0</v>
      </c>
      <c r="AK45" s="5">
        <v>0</v>
      </c>
      <c r="AL45" s="5">
        <v>0</v>
      </c>
      <c r="AM45" s="5">
        <v>0</v>
      </c>
      <c r="AN45" s="5">
        <v>0</v>
      </c>
      <c r="AO45" s="5">
        <v>0</v>
      </c>
      <c r="AP45" s="5">
        <v>0</v>
      </c>
      <c r="AQ45" s="5">
        <v>0</v>
      </c>
      <c r="AR45" s="5">
        <v>0</v>
      </c>
      <c r="AS45" s="5">
        <v>0</v>
      </c>
      <c r="AT45" s="5">
        <v>0</v>
      </c>
      <c r="AU45" s="5">
        <v>0</v>
      </c>
      <c r="AV45" s="5">
        <v>0</v>
      </c>
      <c r="AW45" s="5">
        <v>0</v>
      </c>
      <c r="AX45" s="5">
        <v>0</v>
      </c>
      <c r="AY45" s="5">
        <v>0</v>
      </c>
      <c r="AZ45" s="5">
        <v>0</v>
      </c>
      <c r="BA45" s="5">
        <v>0</v>
      </c>
      <c r="BB45" s="5">
        <v>0</v>
      </c>
      <c r="BC45" s="5">
        <v>0</v>
      </c>
      <c r="BD45" s="5">
        <v>0</v>
      </c>
      <c r="BE45" s="5">
        <v>0</v>
      </c>
      <c r="BF45" s="5">
        <v>0</v>
      </c>
      <c r="BG45" s="5">
        <v>0</v>
      </c>
      <c r="BH45" s="5">
        <v>0</v>
      </c>
      <c r="BI45" s="5">
        <v>0</v>
      </c>
      <c r="BJ45" s="5">
        <v>0</v>
      </c>
      <c r="BK45" s="5">
        <v>0</v>
      </c>
      <c r="BL45" s="5">
        <v>0</v>
      </c>
      <c r="BM45" s="5">
        <v>0</v>
      </c>
      <c r="BN45" s="5">
        <v>0</v>
      </c>
      <c r="BO45" s="5">
        <v>0</v>
      </c>
      <c r="BP45" s="5">
        <v>0</v>
      </c>
      <c r="BQ45" s="5">
        <v>0</v>
      </c>
      <c r="BR45" s="5">
        <v>0</v>
      </c>
      <c r="BS45" s="5">
        <v>0</v>
      </c>
      <c r="BT45" s="5">
        <v>0</v>
      </c>
      <c r="BU45" s="5">
        <v>0</v>
      </c>
      <c r="BV45" s="5">
        <v>0</v>
      </c>
      <c r="BW45" s="5">
        <v>0</v>
      </c>
      <c r="BX45" s="5">
        <v>0</v>
      </c>
      <c r="BY45" s="5">
        <v>0</v>
      </c>
      <c r="BZ45" s="5">
        <v>0</v>
      </c>
      <c r="CA45" s="5">
        <v>0</v>
      </c>
      <c r="CB45" s="5">
        <v>0</v>
      </c>
      <c r="CC45" s="5">
        <v>0</v>
      </c>
      <c r="CD45" s="5">
        <v>0</v>
      </c>
      <c r="CE45" s="5">
        <v>0</v>
      </c>
      <c r="CF45" s="5">
        <v>0</v>
      </c>
      <c r="CG45" s="5">
        <v>0</v>
      </c>
      <c r="CH45" s="5">
        <v>0</v>
      </c>
      <c r="CI45" s="5">
        <v>0</v>
      </c>
      <c r="CJ45" s="5">
        <v>0</v>
      </c>
      <c r="CK45" s="5">
        <v>0</v>
      </c>
      <c r="CL45" s="5">
        <v>0</v>
      </c>
      <c r="CM45" s="5">
        <v>0</v>
      </c>
      <c r="CN45" s="5">
        <v>0</v>
      </c>
      <c r="CO45" s="5">
        <v>0</v>
      </c>
      <c r="CP45" s="5">
        <v>0</v>
      </c>
      <c r="CQ45" s="5">
        <v>0</v>
      </c>
      <c r="CR45" s="5">
        <v>0</v>
      </c>
      <c r="CS45" s="5">
        <v>0</v>
      </c>
      <c r="CT45" s="5">
        <v>0</v>
      </c>
      <c r="CU45" s="5">
        <v>0</v>
      </c>
      <c r="CV45" s="5">
        <v>0</v>
      </c>
      <c r="CW45" s="5">
        <v>0</v>
      </c>
      <c r="CX45" s="6">
        <v>0</v>
      </c>
      <c r="CY45" s="6">
        <v>0</v>
      </c>
      <c r="CZ45" s="6">
        <v>0</v>
      </c>
      <c r="DA45" s="6">
        <v>0</v>
      </c>
      <c r="DB45" s="6">
        <v>0</v>
      </c>
      <c r="DC45" s="6">
        <v>0</v>
      </c>
      <c r="DD45" s="6">
        <v>0</v>
      </c>
      <c r="DE45" s="6">
        <v>0</v>
      </c>
      <c r="DF45" s="6">
        <v>0</v>
      </c>
      <c r="DG45" s="6">
        <v>0</v>
      </c>
      <c r="DH45" s="6">
        <v>0</v>
      </c>
      <c r="DI45" s="6">
        <v>0</v>
      </c>
      <c r="DJ45" s="6">
        <v>0</v>
      </c>
      <c r="DK45" s="6">
        <v>0</v>
      </c>
      <c r="DL45" s="6">
        <v>0</v>
      </c>
      <c r="DM45" s="6">
        <v>0</v>
      </c>
      <c r="DN45" s="6">
        <v>0</v>
      </c>
      <c r="DO45" s="6">
        <v>0</v>
      </c>
      <c r="DP45" s="6">
        <v>0</v>
      </c>
      <c r="DQ45" s="6">
        <v>0</v>
      </c>
      <c r="DR45" s="6">
        <v>0</v>
      </c>
      <c r="DS45" s="6">
        <v>0</v>
      </c>
      <c r="DT45" s="6">
        <v>0</v>
      </c>
      <c r="DU45" s="6">
        <v>0</v>
      </c>
      <c r="DV45" s="6">
        <v>0</v>
      </c>
      <c r="DW45" s="6">
        <v>0</v>
      </c>
      <c r="DX45" s="6">
        <v>0</v>
      </c>
      <c r="DY45" s="7"/>
      <c r="DZ45" s="7"/>
      <c r="EA45" s="7"/>
      <c r="EB45" s="7"/>
      <c r="EC45" s="7"/>
      <c r="ED45" s="7"/>
      <c r="EE45" s="7"/>
      <c r="EF45" s="7"/>
      <c r="EG45" s="7"/>
      <c r="EH45" s="7"/>
      <c r="EI45" s="7"/>
      <c r="EJ45" s="7"/>
      <c r="EK45" s="7"/>
      <c r="EL45" s="7"/>
      <c r="EM45" s="7"/>
      <c r="EN45" s="7"/>
      <c r="EO45" s="7"/>
      <c r="EP45" s="7"/>
      <c r="EQ45" s="7"/>
      <c r="ER45" s="7"/>
      <c r="ES45" s="7"/>
      <c r="ET45" s="7"/>
      <c r="EU45" s="7"/>
      <c r="EV45" s="7"/>
      <c r="EW45" s="7"/>
      <c r="EX45" s="7"/>
      <c r="EY45" s="7"/>
      <c r="EZ45" s="7"/>
      <c r="FA45" s="7"/>
      <c r="FB45" s="7"/>
      <c r="FC45" s="7"/>
      <c r="FD45" s="7"/>
      <c r="FE45" s="7"/>
      <c r="FF45" s="7"/>
      <c r="FG45" s="7"/>
      <c r="FH45" s="7"/>
    </row>
    <row r="46" spans="1:164" ht="15" customHeight="1" x14ac:dyDescent="0.35">
      <c r="A46" s="9" t="s">
        <v>62</v>
      </c>
      <c r="B46" s="3">
        <v>0</v>
      </c>
      <c r="C46" s="4">
        <v>0</v>
      </c>
      <c r="D46" s="5">
        <v>0</v>
      </c>
      <c r="E46" s="5">
        <v>0</v>
      </c>
      <c r="F46" s="5">
        <v>0</v>
      </c>
      <c r="G46" s="5">
        <v>0</v>
      </c>
      <c r="H46" s="5">
        <v>0</v>
      </c>
      <c r="I46" s="5">
        <v>0</v>
      </c>
      <c r="J46" s="5">
        <v>0</v>
      </c>
      <c r="K46" s="5">
        <v>0</v>
      </c>
      <c r="L46" s="5">
        <v>0</v>
      </c>
      <c r="M46" s="5">
        <v>0</v>
      </c>
      <c r="N46" s="5">
        <v>0</v>
      </c>
      <c r="O46" s="5">
        <v>0</v>
      </c>
      <c r="P46" s="5">
        <v>0</v>
      </c>
      <c r="Q46" s="5">
        <v>0</v>
      </c>
      <c r="R46" s="5">
        <v>0</v>
      </c>
      <c r="S46" s="5">
        <v>0</v>
      </c>
      <c r="T46" s="5">
        <v>0</v>
      </c>
      <c r="U46" s="5">
        <v>0</v>
      </c>
      <c r="V46" s="5">
        <v>0</v>
      </c>
      <c r="W46" s="5">
        <v>0</v>
      </c>
      <c r="X46" s="5">
        <v>0</v>
      </c>
      <c r="Y46" s="5">
        <v>0</v>
      </c>
      <c r="Z46" s="5">
        <v>0</v>
      </c>
      <c r="AA46" s="5">
        <v>0</v>
      </c>
      <c r="AB46" s="5">
        <v>0</v>
      </c>
      <c r="AC46" s="5">
        <v>0</v>
      </c>
      <c r="AD46" s="5">
        <v>0</v>
      </c>
      <c r="AE46" s="5">
        <v>0</v>
      </c>
      <c r="AF46" s="5">
        <v>0</v>
      </c>
      <c r="AG46" s="10">
        <v>0.04</v>
      </c>
      <c r="AH46" s="10">
        <v>0.04</v>
      </c>
      <c r="AI46" s="10">
        <v>0.04</v>
      </c>
      <c r="AJ46" s="10">
        <v>0.04</v>
      </c>
      <c r="AK46" s="10">
        <v>0.05</v>
      </c>
      <c r="AL46" s="10">
        <v>0.05</v>
      </c>
      <c r="AM46" s="10">
        <v>0.05</v>
      </c>
      <c r="AN46" s="10">
        <v>0.05</v>
      </c>
      <c r="AO46" s="10">
        <v>0.05</v>
      </c>
      <c r="AP46" s="10">
        <v>0.05</v>
      </c>
      <c r="AQ46" s="10">
        <v>0.05</v>
      </c>
      <c r="AR46" s="10">
        <v>0.05</v>
      </c>
      <c r="AS46" s="10">
        <v>0.05</v>
      </c>
      <c r="AT46" s="10">
        <v>0.05</v>
      </c>
      <c r="AU46" s="10">
        <v>0.05</v>
      </c>
      <c r="AV46" s="10">
        <v>0.05</v>
      </c>
      <c r="AW46" s="10">
        <v>0.05</v>
      </c>
      <c r="AX46" s="10">
        <v>0.05</v>
      </c>
      <c r="AY46" s="10">
        <v>0.05</v>
      </c>
      <c r="AZ46" s="10">
        <v>0.05</v>
      </c>
      <c r="BA46" s="10">
        <v>0.05</v>
      </c>
      <c r="BB46" s="10">
        <v>0.05</v>
      </c>
      <c r="BC46" s="10">
        <v>0.05</v>
      </c>
      <c r="BD46" s="10">
        <v>0.05</v>
      </c>
      <c r="BE46" s="10">
        <v>0.05</v>
      </c>
      <c r="BF46" s="10">
        <v>0.05</v>
      </c>
      <c r="BG46" s="10">
        <v>0.05</v>
      </c>
      <c r="BH46" s="10">
        <v>0.05</v>
      </c>
      <c r="BI46" s="10">
        <v>0.05</v>
      </c>
      <c r="BJ46" s="10">
        <v>0.05</v>
      </c>
      <c r="BK46" s="10">
        <v>0.05</v>
      </c>
      <c r="BL46" s="10">
        <v>0.05</v>
      </c>
      <c r="BM46" s="10">
        <v>0.05</v>
      </c>
      <c r="BN46" s="10">
        <v>0.05</v>
      </c>
      <c r="BO46" s="10">
        <v>6.5000000000000002E-2</v>
      </c>
      <c r="BP46" s="10">
        <v>6.5000000000000002E-2</v>
      </c>
      <c r="BQ46" s="10">
        <v>6.5000000000000002E-2</v>
      </c>
      <c r="BR46" s="5">
        <v>6.5000000000000002E-2</v>
      </c>
      <c r="BS46" s="5">
        <v>6.5000000000000002E-2</v>
      </c>
      <c r="BT46" s="5">
        <v>6.5000000000000002E-2</v>
      </c>
      <c r="BU46" s="5">
        <v>6.5000000000000002E-2</v>
      </c>
      <c r="BV46" s="5">
        <v>6.5000000000000002E-2</v>
      </c>
      <c r="BW46" s="5">
        <v>7.2499999999999995E-2</v>
      </c>
      <c r="BX46" s="5">
        <v>7.2499999999999995E-2</v>
      </c>
      <c r="BY46" s="5">
        <v>7.7499999999999999E-2</v>
      </c>
      <c r="BZ46" s="5">
        <v>7.7499999999999999E-2</v>
      </c>
      <c r="CA46" s="5">
        <v>7.7499999999999999E-2</v>
      </c>
      <c r="CB46" s="5">
        <v>7.7499999999999999E-2</v>
      </c>
      <c r="CC46" s="5">
        <v>7.7499999999999999E-2</v>
      </c>
      <c r="CD46" s="5">
        <v>7.7499999999999999E-2</v>
      </c>
      <c r="CE46" s="5">
        <v>7.7499999999999999E-2</v>
      </c>
      <c r="CF46" s="5">
        <v>7.7499999999999999E-2</v>
      </c>
      <c r="CG46" s="5">
        <v>7.7499999999999999E-2</v>
      </c>
      <c r="CH46" s="5">
        <v>7.7499999999999999E-2</v>
      </c>
      <c r="CI46" s="5">
        <v>7.7499999999999999E-2</v>
      </c>
      <c r="CJ46" s="5">
        <v>7.7499999999999999E-2</v>
      </c>
      <c r="CK46" s="5">
        <v>7.7499999999999999E-2</v>
      </c>
      <c r="CL46" s="5">
        <v>7.3499999999999996E-2</v>
      </c>
      <c r="CM46" s="5">
        <v>7.1999999999999995E-2</v>
      </c>
      <c r="CN46" s="5">
        <v>7.1999999999999995E-2</v>
      </c>
      <c r="CO46" s="5">
        <v>7.1999999999999995E-2</v>
      </c>
      <c r="CP46" s="5">
        <v>7.1999999999999995E-2</v>
      </c>
      <c r="CQ46" s="5">
        <v>7.1999999999999995E-2</v>
      </c>
      <c r="CR46" s="5">
        <v>7.1999999999999995E-2</v>
      </c>
      <c r="CS46" s="5">
        <v>7.1999999999999995E-2</v>
      </c>
      <c r="CT46" s="5">
        <v>7.0000000000000007E-2</v>
      </c>
      <c r="CU46" s="5">
        <v>7.0000000000000007E-2</v>
      </c>
      <c r="CV46" s="5">
        <v>7.0000000000000007E-2</v>
      </c>
      <c r="CW46" s="5">
        <v>7.0000000000000007E-2</v>
      </c>
      <c r="CX46" s="6">
        <v>7.0000000000000007E-2</v>
      </c>
      <c r="CY46" s="6">
        <v>7.0000000000000007E-2</v>
      </c>
      <c r="CZ46" s="6">
        <v>7.0000000000000007E-2</v>
      </c>
      <c r="DA46" s="6">
        <v>7.0000000000000007E-2</v>
      </c>
      <c r="DB46" s="6">
        <v>7.0000000000000007E-2</v>
      </c>
      <c r="DC46" s="6">
        <v>7.0000000000000007E-2</v>
      </c>
      <c r="DD46" s="6">
        <v>6.9800000000000001E-2</v>
      </c>
      <c r="DE46" s="6">
        <v>6.9800000000000001E-2</v>
      </c>
      <c r="DF46" s="6">
        <v>0.05</v>
      </c>
      <c r="DG46" s="6">
        <v>0.05</v>
      </c>
      <c r="DH46" s="6">
        <v>0.05</v>
      </c>
      <c r="DI46" s="6">
        <v>0.05</v>
      </c>
      <c r="DJ46" s="6">
        <v>0.05</v>
      </c>
      <c r="DK46" s="6">
        <v>0.05</v>
      </c>
      <c r="DL46" s="6">
        <v>0.05</v>
      </c>
      <c r="DM46" s="6">
        <v>0.05</v>
      </c>
      <c r="DN46" s="6">
        <v>0.05</v>
      </c>
      <c r="DO46" s="6">
        <v>0.05</v>
      </c>
      <c r="DP46" s="6">
        <v>4.9500000000000002E-2</v>
      </c>
      <c r="DQ46" s="6">
        <v>4.9500000000000002E-2</v>
      </c>
      <c r="DR46" s="6">
        <v>4.9500000000000002E-2</v>
      </c>
      <c r="DS46" s="6">
        <v>4.9500000000000002E-2</v>
      </c>
      <c r="DT46" s="6">
        <v>4.8499999999999995E-2</v>
      </c>
      <c r="DU46" s="6">
        <v>4.6500000000000007E-2</v>
      </c>
      <c r="DV46" s="6">
        <v>4.5499999999999999E-2</v>
      </c>
      <c r="DW46" s="6">
        <v>4.4999999999999998E-2</v>
      </c>
      <c r="DX46" s="6">
        <v>4.4999999999999998E-2</v>
      </c>
      <c r="DY46" s="7"/>
      <c r="DZ46" s="7"/>
      <c r="EA46" s="7"/>
      <c r="EB46" s="7"/>
      <c r="EC46" s="7"/>
      <c r="ED46" s="7"/>
      <c r="EE46" s="7"/>
      <c r="EF46" s="7"/>
      <c r="EG46" s="7"/>
      <c r="EH46" s="7"/>
      <c r="EI46" s="7"/>
      <c r="EJ46" s="7"/>
      <c r="EK46" s="7"/>
      <c r="EL46" s="7"/>
      <c r="EM46" s="7"/>
      <c r="EN46" s="7"/>
      <c r="EO46" s="7"/>
      <c r="EP46" s="7"/>
      <c r="EQ46" s="7"/>
      <c r="ER46" s="7"/>
      <c r="ES46" s="7"/>
      <c r="ET46" s="7"/>
      <c r="EU46" s="7"/>
      <c r="EV46" s="7"/>
      <c r="EW46" s="7"/>
      <c r="EX46" s="7"/>
      <c r="EY46" s="7"/>
      <c r="EZ46" s="7"/>
      <c r="FA46" s="7"/>
      <c r="FB46" s="7"/>
      <c r="FC46" s="7"/>
      <c r="FD46" s="7"/>
      <c r="FE46" s="7"/>
      <c r="FF46" s="7"/>
      <c r="FG46" s="7"/>
      <c r="FH46" s="7"/>
    </row>
    <row r="47" spans="1:164" ht="15" customHeight="1" x14ac:dyDescent="0.35">
      <c r="A47" s="11" t="s">
        <v>63</v>
      </c>
      <c r="B47" s="3">
        <v>0</v>
      </c>
      <c r="C47" s="4">
        <v>0</v>
      </c>
      <c r="D47" s="5">
        <v>0</v>
      </c>
      <c r="E47" s="5">
        <v>0</v>
      </c>
      <c r="F47" s="5">
        <v>0</v>
      </c>
      <c r="G47" s="5">
        <v>0</v>
      </c>
      <c r="H47" s="5">
        <v>0</v>
      </c>
      <c r="I47" s="5">
        <v>0</v>
      </c>
      <c r="J47" s="5">
        <v>0</v>
      </c>
      <c r="K47" s="5">
        <v>0</v>
      </c>
      <c r="L47" s="5">
        <v>0</v>
      </c>
      <c r="M47" s="5">
        <v>0</v>
      </c>
      <c r="N47" s="5">
        <v>0</v>
      </c>
      <c r="O47" s="5">
        <v>0</v>
      </c>
      <c r="P47" s="5">
        <v>0</v>
      </c>
      <c r="Q47" s="5">
        <v>0</v>
      </c>
      <c r="R47" s="5">
        <v>0</v>
      </c>
      <c r="S47" s="5">
        <v>0</v>
      </c>
      <c r="T47" s="5">
        <v>0</v>
      </c>
      <c r="U47" s="5">
        <v>0</v>
      </c>
      <c r="V47" s="5">
        <v>0</v>
      </c>
      <c r="W47" s="5">
        <v>0</v>
      </c>
      <c r="X47" s="5">
        <v>0</v>
      </c>
      <c r="Y47" s="5">
        <v>0</v>
      </c>
      <c r="Z47" s="5">
        <v>0</v>
      </c>
      <c r="AA47" s="5">
        <v>0</v>
      </c>
      <c r="AB47" s="5">
        <v>0</v>
      </c>
      <c r="AC47" s="5">
        <v>0</v>
      </c>
      <c r="AD47" s="5">
        <v>0</v>
      </c>
      <c r="AE47" s="5">
        <v>0</v>
      </c>
      <c r="AF47" s="5">
        <v>0</v>
      </c>
      <c r="AG47" s="10">
        <v>0.02</v>
      </c>
      <c r="AH47" s="10">
        <v>0.02</v>
      </c>
      <c r="AI47" s="10">
        <v>0.02</v>
      </c>
      <c r="AJ47" s="10">
        <v>0.02</v>
      </c>
      <c r="AK47" s="10">
        <v>0.04</v>
      </c>
      <c r="AL47" s="10">
        <v>0.04</v>
      </c>
      <c r="AM47" s="10">
        <v>0.04</v>
      </c>
      <c r="AN47" s="10">
        <v>0.04</v>
      </c>
      <c r="AO47" s="10">
        <v>0.04</v>
      </c>
      <c r="AP47" s="10">
        <v>0.04</v>
      </c>
      <c r="AQ47" s="10">
        <v>0.04</v>
      </c>
      <c r="AR47" s="10">
        <v>0.04</v>
      </c>
      <c r="AS47" s="10">
        <v>0.04</v>
      </c>
      <c r="AT47" s="10">
        <v>0.04</v>
      </c>
      <c r="AU47" s="10">
        <v>0.04</v>
      </c>
      <c r="AV47" s="10">
        <v>0.04</v>
      </c>
      <c r="AW47" s="10">
        <v>0.04</v>
      </c>
      <c r="AX47" s="10">
        <v>0.04</v>
      </c>
      <c r="AY47" s="10">
        <v>5.5E-2</v>
      </c>
      <c r="AZ47" s="10">
        <v>5.5E-2</v>
      </c>
      <c r="BA47" s="10">
        <f>5.5%+(5.5%*15%)</f>
        <v>6.3250000000000001E-2</v>
      </c>
      <c r="BB47" s="10">
        <f>5.5%+(5.5%*15%)</f>
        <v>6.3250000000000001E-2</v>
      </c>
      <c r="BC47" s="10">
        <v>5.5E-2</v>
      </c>
      <c r="BD47" s="10">
        <v>5.5E-2</v>
      </c>
      <c r="BE47" s="10">
        <v>7.4999999999999997E-2</v>
      </c>
      <c r="BF47" s="10">
        <v>7.4999999999999997E-2</v>
      </c>
      <c r="BG47" s="10">
        <v>7.4999999999999997E-2</v>
      </c>
      <c r="BH47" s="10">
        <v>7.4999999999999997E-2</v>
      </c>
      <c r="BI47" s="10">
        <v>7.4999999999999997E-2</v>
      </c>
      <c r="BJ47" s="10">
        <v>7.4999999999999997E-2</v>
      </c>
      <c r="BK47" s="10">
        <v>7.4999999999999997E-2</v>
      </c>
      <c r="BL47" s="10">
        <v>7.4999999999999997E-2</v>
      </c>
      <c r="BM47" s="10">
        <v>7.4999999999999997E-2</v>
      </c>
      <c r="BN47" s="10">
        <v>7.4999999999999997E-2</v>
      </c>
      <c r="BO47" s="10">
        <v>7.4999999999999997E-2</v>
      </c>
      <c r="BP47" s="10">
        <v>7.4999999999999997E-2</v>
      </c>
      <c r="BQ47" s="10">
        <v>7.4999999999999997E-2</v>
      </c>
      <c r="BR47" s="5">
        <f>25%*BR54</f>
        <v>0.17499999999999999</v>
      </c>
      <c r="BS47" s="12">
        <f>(25%*BS54)*1.15</f>
        <v>0.20124999999999998</v>
      </c>
      <c r="BT47" s="5">
        <f>25%*BT54</f>
        <v>0.17499999999999999</v>
      </c>
      <c r="BU47" s="5">
        <f>25%*BU54</f>
        <v>0.17499999999999999</v>
      </c>
      <c r="BV47" s="5">
        <f>(25%*BV54)*1.12</f>
        <v>0.19600000000000001</v>
      </c>
      <c r="BW47" s="5">
        <f>(25%*BW54)*1.12</f>
        <v>0.19600000000000001</v>
      </c>
      <c r="BX47" s="5">
        <f>(25%*BX54)*1.09</f>
        <v>0.19075</v>
      </c>
      <c r="BY47" s="5">
        <f>(25%*BY54)*1.09</f>
        <v>0.19075</v>
      </c>
      <c r="BZ47" s="5">
        <f>(25%*BZ54)*1.09</f>
        <v>0.19075</v>
      </c>
      <c r="CA47" s="5">
        <f>(25%*CA54)*1.09</f>
        <v>0.19075</v>
      </c>
      <c r="CB47" s="5">
        <f>(25%*CB54)*1.09</f>
        <v>0.19075</v>
      </c>
      <c r="CC47" s="5">
        <f>(23%*CC54)*1.09</f>
        <v>0.17549000000000001</v>
      </c>
      <c r="CD47" s="5">
        <f>23%*CD54</f>
        <v>0.161</v>
      </c>
      <c r="CE47" s="5">
        <f>23%*CE54</f>
        <v>0.158999</v>
      </c>
      <c r="CF47" s="5">
        <f>24%*CF54</f>
        <v>0.12</v>
      </c>
      <c r="CG47" s="5">
        <f>26%*CG54</f>
        <v>0.13</v>
      </c>
      <c r="CH47" s="5">
        <f>26%*CH54</f>
        <v>0.13</v>
      </c>
      <c r="CI47" s="5">
        <f>26.5%*CI54</f>
        <v>0.13250000000000001</v>
      </c>
      <c r="CJ47" s="5">
        <f>26.5%*CJ54</f>
        <v>0.13250000000000001</v>
      </c>
      <c r="CK47" s="5">
        <f>25.8%*CK54</f>
        <v>9.9330000000000002E-2</v>
      </c>
      <c r="CL47" s="5">
        <f>23%*CL54</f>
        <v>6.4400000000000013E-2</v>
      </c>
      <c r="CM47" s="5">
        <f>25%*CM54</f>
        <v>7.0000000000000007E-2</v>
      </c>
      <c r="CN47" s="5">
        <f>28%*CN54</f>
        <v>7.8400000000000011E-2</v>
      </c>
      <c r="CO47" s="5">
        <f>(34%*CO54)</f>
        <v>0.10540000000000001</v>
      </c>
      <c r="CP47" s="5">
        <f>34%*CP54</f>
        <v>0.10540000000000001</v>
      </c>
      <c r="CQ47" s="5">
        <f>34%*CQ54</f>
        <v>0.13464000000000001</v>
      </c>
      <c r="CR47" s="5">
        <f>25%*CR54</f>
        <v>9.9000000000000005E-2</v>
      </c>
      <c r="CS47" s="5">
        <f>25%*CS54</f>
        <v>9.9000000000000005E-2</v>
      </c>
      <c r="CT47" s="5">
        <f>25%*CT54</f>
        <v>9.9000000000000005E-2</v>
      </c>
      <c r="CU47" s="5">
        <f>25%*CU54</f>
        <v>9.9000000000000005E-2</v>
      </c>
      <c r="CV47" s="12">
        <f>25%*CV54</f>
        <v>9.9000000000000005E-2</v>
      </c>
      <c r="CW47" s="5">
        <f>24%*CW54</f>
        <v>9.5039999999999999E-2</v>
      </c>
      <c r="CX47" s="5">
        <f>24%*CX54</f>
        <v>9.5039999999999999E-2</v>
      </c>
      <c r="CY47" s="6">
        <f>24%*CX54</f>
        <v>9.5039999999999999E-2</v>
      </c>
      <c r="CZ47" s="6">
        <v>9.5000000000000001E-2</v>
      </c>
      <c r="DA47" s="6">
        <v>9.5000000000000001E-2</v>
      </c>
      <c r="DB47" s="6">
        <v>9.5000000000000001E-2</v>
      </c>
      <c r="DC47" s="6">
        <v>8.4000000000000005E-2</v>
      </c>
      <c r="DD47" s="6">
        <v>8.4000000000000005E-2</v>
      </c>
      <c r="DE47" s="6">
        <v>9.5000000000000001E-2</v>
      </c>
      <c r="DF47" s="6">
        <v>9.5000000000000001E-2</v>
      </c>
      <c r="DG47" s="6">
        <v>9.4E-2</v>
      </c>
      <c r="DH47" s="6">
        <v>8.9499999999999996E-2</v>
      </c>
      <c r="DI47" s="6">
        <v>8.9499999999999996E-2</v>
      </c>
      <c r="DJ47" s="6">
        <v>8.9499999999999996E-2</v>
      </c>
      <c r="DK47" s="6">
        <v>8.9499999999999996E-2</v>
      </c>
      <c r="DL47" s="6">
        <v>8.9499999999999996E-2</v>
      </c>
      <c r="DM47" s="6">
        <v>8.9499999999999996E-2</v>
      </c>
      <c r="DN47" s="6">
        <v>8.9499999999999996E-2</v>
      </c>
      <c r="DO47" s="6">
        <v>8.9499999999999996E-2</v>
      </c>
      <c r="DP47" s="6">
        <v>8.7499999999999994E-2</v>
      </c>
      <c r="DQ47" s="6">
        <v>8.7499999999999994E-2</v>
      </c>
      <c r="DR47" s="6">
        <v>8.7499999999999994E-2</v>
      </c>
      <c r="DS47" s="6">
        <v>8.7499999999999994E-2</v>
      </c>
      <c r="DT47" s="6">
        <v>8.7499999999999994E-2</v>
      </c>
      <c r="DU47" s="6">
        <v>8.7499999999999994E-2</v>
      </c>
      <c r="DV47" s="6">
        <v>8.7499999999999994E-2</v>
      </c>
      <c r="DW47" s="6">
        <v>8.7499999999999994E-2</v>
      </c>
      <c r="DX47" s="6">
        <v>8.7499999999999994E-2</v>
      </c>
      <c r="DY47" s="7"/>
      <c r="DZ47" s="7"/>
      <c r="EA47" s="7"/>
      <c r="EB47" s="7"/>
      <c r="EC47" s="7"/>
      <c r="ED47" s="7"/>
      <c r="EE47" s="7"/>
      <c r="EF47" s="7"/>
      <c r="EG47" s="7"/>
      <c r="EH47" s="7"/>
      <c r="EI47" s="7"/>
      <c r="EJ47" s="7"/>
      <c r="EK47" s="7"/>
      <c r="EL47" s="7"/>
      <c r="EM47" s="7"/>
      <c r="EN47" s="7"/>
      <c r="EO47" s="7"/>
      <c r="EP47" s="7"/>
      <c r="EQ47" s="7"/>
      <c r="ER47" s="7"/>
      <c r="ES47" s="7"/>
      <c r="ET47" s="7"/>
      <c r="EU47" s="7"/>
      <c r="EV47" s="7"/>
      <c r="EW47" s="7"/>
      <c r="EX47" s="7"/>
      <c r="EY47" s="7"/>
      <c r="EZ47" s="7"/>
      <c r="FA47" s="7"/>
      <c r="FB47" s="7"/>
      <c r="FC47" s="7"/>
      <c r="FD47" s="7"/>
      <c r="FE47" s="7"/>
      <c r="FF47" s="7"/>
      <c r="FG47" s="7"/>
      <c r="FH47" s="7"/>
    </row>
    <row r="48" spans="1:164" ht="15" customHeight="1" x14ac:dyDescent="0.35">
      <c r="A48" s="9" t="s">
        <v>64</v>
      </c>
      <c r="B48" s="3">
        <v>0</v>
      </c>
      <c r="C48" s="4">
        <v>0</v>
      </c>
      <c r="D48" s="5">
        <v>0</v>
      </c>
      <c r="E48" s="5">
        <v>0</v>
      </c>
      <c r="F48" s="5">
        <v>0</v>
      </c>
      <c r="G48" s="5">
        <v>0</v>
      </c>
      <c r="H48" s="5">
        <v>0</v>
      </c>
      <c r="I48" s="5">
        <v>0</v>
      </c>
      <c r="J48" s="5">
        <v>0</v>
      </c>
      <c r="K48" s="5">
        <v>0</v>
      </c>
      <c r="L48" s="5">
        <v>0</v>
      </c>
      <c r="M48" s="5">
        <v>0</v>
      </c>
      <c r="N48" s="5">
        <v>0</v>
      </c>
      <c r="O48" s="5">
        <v>0</v>
      </c>
      <c r="P48" s="5">
        <v>0</v>
      </c>
      <c r="Q48" s="5">
        <v>0</v>
      </c>
      <c r="R48" s="10">
        <v>0.01</v>
      </c>
      <c r="S48" s="10">
        <v>0.01</v>
      </c>
      <c r="T48" s="10">
        <v>0.01</v>
      </c>
      <c r="U48" s="10">
        <v>0.02</v>
      </c>
      <c r="V48" s="10">
        <v>0.02</v>
      </c>
      <c r="W48" s="10">
        <v>0.02</v>
      </c>
      <c r="X48" s="10">
        <v>0.02</v>
      </c>
      <c r="Y48" s="10">
        <v>0.02</v>
      </c>
      <c r="Z48" s="10">
        <v>0.02</v>
      </c>
      <c r="AA48" s="10">
        <v>0.02</v>
      </c>
      <c r="AB48" s="10">
        <v>0.03</v>
      </c>
      <c r="AC48" s="10">
        <v>0.03</v>
      </c>
      <c r="AD48" s="10">
        <v>0.03</v>
      </c>
      <c r="AE48" s="10">
        <v>0.03</v>
      </c>
      <c r="AF48" s="10">
        <v>0.03</v>
      </c>
      <c r="AG48" s="10">
        <v>0.03</v>
      </c>
      <c r="AH48" s="10">
        <v>0.03</v>
      </c>
      <c r="AI48" s="10">
        <v>0.03</v>
      </c>
      <c r="AJ48" s="10">
        <v>0.03</v>
      </c>
      <c r="AK48" s="10">
        <v>0.03</v>
      </c>
      <c r="AL48" s="10">
        <v>0.03</v>
      </c>
      <c r="AM48" s="10">
        <v>0.03</v>
      </c>
      <c r="AN48" s="10">
        <v>0.03</v>
      </c>
      <c r="AO48" s="10">
        <v>0.03</v>
      </c>
      <c r="AP48" s="10">
        <v>0.03</v>
      </c>
      <c r="AQ48" s="10">
        <v>0.03</v>
      </c>
      <c r="AR48" s="10">
        <v>0.03</v>
      </c>
      <c r="AS48" s="10">
        <v>0.03</v>
      </c>
      <c r="AT48" s="10">
        <v>0.03</v>
      </c>
      <c r="AU48" s="10">
        <v>0.03</v>
      </c>
      <c r="AV48" s="10">
        <v>0.03</v>
      </c>
      <c r="AW48" s="10">
        <v>0.03</v>
      </c>
      <c r="AX48" s="10">
        <v>0.05</v>
      </c>
      <c r="AY48" s="10">
        <v>0.05</v>
      </c>
      <c r="AZ48" s="10">
        <v>0.05</v>
      </c>
      <c r="BA48" s="10">
        <v>0.05</v>
      </c>
      <c r="BB48" s="10">
        <v>0.05</v>
      </c>
      <c r="BC48" s="10">
        <v>0.05</v>
      </c>
      <c r="BD48" s="10">
        <v>0.05</v>
      </c>
      <c r="BE48" s="10">
        <v>0.05</v>
      </c>
      <c r="BF48" s="10">
        <v>0.05</v>
      </c>
      <c r="BG48" s="10">
        <v>0.05</v>
      </c>
      <c r="BH48" s="10">
        <v>0.05</v>
      </c>
      <c r="BI48" s="10">
        <v>0.05</v>
      </c>
      <c r="BJ48" s="10">
        <v>0.05</v>
      </c>
      <c r="BK48" s="10">
        <v>0.05</v>
      </c>
      <c r="BL48" s="10">
        <v>0.05</v>
      </c>
      <c r="BM48" s="10">
        <v>0.05</v>
      </c>
      <c r="BN48" s="10">
        <v>0.05</v>
      </c>
      <c r="BO48" s="10">
        <v>0.05</v>
      </c>
      <c r="BP48" s="10">
        <v>0.05</v>
      </c>
      <c r="BQ48" s="10">
        <v>0.05</v>
      </c>
      <c r="BR48" s="5">
        <v>0.05</v>
      </c>
      <c r="BS48" s="5">
        <v>0.05</v>
      </c>
      <c r="BT48" s="5">
        <v>0.05</v>
      </c>
      <c r="BU48" s="5">
        <v>0.05</v>
      </c>
      <c r="BV48" s="5">
        <v>5.7500000000000002E-2</v>
      </c>
      <c r="BW48" s="5">
        <v>5.7500000000000002E-2</v>
      </c>
      <c r="BX48" s="5">
        <v>5.7500000000000002E-2</v>
      </c>
      <c r="BY48" s="5">
        <v>5.7500000000000002E-2</v>
      </c>
      <c r="BZ48" s="5">
        <v>5.7500000000000002E-2</v>
      </c>
      <c r="CA48" s="5">
        <v>5.7500000000000002E-2</v>
      </c>
      <c r="CB48" s="5">
        <v>5.7500000000000002E-2</v>
      </c>
      <c r="CC48" s="5">
        <v>5.7500000000000002E-2</v>
      </c>
      <c r="CD48" s="5">
        <v>5.7500000000000002E-2</v>
      </c>
      <c r="CE48" s="5">
        <v>5.7500000000000002E-2</v>
      </c>
      <c r="CF48" s="5">
        <v>5.7500000000000002E-2</v>
      </c>
      <c r="CG48" s="5">
        <v>5.7500000000000002E-2</v>
      </c>
      <c r="CH48" s="5">
        <v>5.7500000000000002E-2</v>
      </c>
      <c r="CI48" s="5">
        <v>5.7500000000000002E-2</v>
      </c>
      <c r="CJ48" s="5">
        <v>5.7500000000000002E-2</v>
      </c>
      <c r="CK48" s="5">
        <v>5.7500000000000002E-2</v>
      </c>
      <c r="CL48" s="5">
        <v>5.7500000000000002E-2</v>
      </c>
      <c r="CM48" s="5">
        <v>5.7500000000000002E-2</v>
      </c>
      <c r="CN48" s="5">
        <v>5.7500000000000002E-2</v>
      </c>
      <c r="CO48" s="5">
        <v>5.7500000000000002E-2</v>
      </c>
      <c r="CP48" s="5">
        <v>5.7500000000000002E-2</v>
      </c>
      <c r="CQ48" s="5">
        <v>5.7500000000000002E-2</v>
      </c>
      <c r="CR48" s="5">
        <v>5.7500000000000002E-2</v>
      </c>
      <c r="CS48" s="5">
        <v>5.7500000000000002E-2</v>
      </c>
      <c r="CT48" s="5">
        <v>5.7500000000000002E-2</v>
      </c>
      <c r="CU48" s="5">
        <v>5.7500000000000002E-2</v>
      </c>
      <c r="CV48" s="5">
        <v>5.7500000000000002E-2</v>
      </c>
      <c r="CW48" s="5">
        <v>5.7500000000000002E-2</v>
      </c>
      <c r="CX48" s="6">
        <v>5.7500000000000002E-2</v>
      </c>
      <c r="CY48" s="6">
        <v>5.7500000000000002E-2</v>
      </c>
      <c r="CZ48" s="6">
        <v>5.7500000000000002E-2</v>
      </c>
      <c r="DA48" s="6">
        <v>5.7500000000000002E-2</v>
      </c>
      <c r="DB48" s="6">
        <v>5.7500000000000002E-2</v>
      </c>
      <c r="DC48" s="6">
        <v>5.7500000000000002E-2</v>
      </c>
      <c r="DD48" s="6">
        <v>5.7500000000000002E-2</v>
      </c>
      <c r="DE48" s="6">
        <v>5.7500000000000002E-2</v>
      </c>
      <c r="DF48" s="6">
        <v>5.7500000000000002E-2</v>
      </c>
      <c r="DG48" s="6">
        <v>5.7500000000000002E-2</v>
      </c>
      <c r="DH48" s="6">
        <v>5.7500000000000002E-2</v>
      </c>
      <c r="DI48" s="6">
        <v>5.7500000000000002E-2</v>
      </c>
      <c r="DJ48" s="6">
        <v>5.7500000000000002E-2</v>
      </c>
      <c r="DK48" s="6">
        <v>5.7500000000000002E-2</v>
      </c>
      <c r="DL48" s="6">
        <v>5.7500000000000002E-2</v>
      </c>
      <c r="DM48" s="6">
        <v>5.7500000000000002E-2</v>
      </c>
      <c r="DN48" s="6">
        <v>5.7500000000000002E-2</v>
      </c>
      <c r="DO48" s="6">
        <v>5.7500000000000002E-2</v>
      </c>
      <c r="DP48" s="6">
        <v>5.7500000000000002E-2</v>
      </c>
      <c r="DQ48" s="6">
        <v>5.7500000000000002E-2</v>
      </c>
      <c r="DR48" s="6">
        <v>5.7500000000000002E-2</v>
      </c>
      <c r="DS48" s="6">
        <v>5.7500000000000002E-2</v>
      </c>
      <c r="DT48" s="6">
        <v>5.7500000000000002E-2</v>
      </c>
      <c r="DU48" s="6">
        <v>5.7500000000000002E-2</v>
      </c>
      <c r="DV48" s="6">
        <v>5.7500000000000002E-2</v>
      </c>
      <c r="DW48" s="6">
        <v>5.7500000000000002E-2</v>
      </c>
      <c r="DX48" s="6">
        <v>5.7500000000000002E-2</v>
      </c>
      <c r="DY48" s="7"/>
      <c r="DZ48" s="7"/>
      <c r="EA48" s="7"/>
      <c r="EB48" s="7"/>
      <c r="EC48" s="7"/>
      <c r="ED48" s="7"/>
      <c r="EE48" s="7"/>
      <c r="EF48" s="7"/>
      <c r="EG48" s="7"/>
      <c r="EH48" s="7"/>
      <c r="EI48" s="7"/>
      <c r="EJ48" s="7"/>
      <c r="EK48" s="7"/>
      <c r="EL48" s="7"/>
      <c r="EM48" s="7"/>
      <c r="EN48" s="7"/>
      <c r="EO48" s="7"/>
      <c r="EP48" s="7"/>
      <c r="EQ48" s="7"/>
      <c r="ER48" s="7"/>
      <c r="ES48" s="7"/>
      <c r="ET48" s="7"/>
      <c r="EU48" s="7"/>
      <c r="EV48" s="7"/>
      <c r="EW48" s="7"/>
      <c r="EX48" s="7"/>
      <c r="EY48" s="7"/>
      <c r="EZ48" s="7"/>
      <c r="FA48" s="7"/>
      <c r="FB48" s="7"/>
      <c r="FC48" s="7"/>
      <c r="FD48" s="7"/>
      <c r="FE48" s="7"/>
      <c r="FF48" s="7"/>
      <c r="FG48" s="7"/>
      <c r="FH48" s="7"/>
    </row>
    <row r="49" spans="1:164" ht="15" customHeight="1" x14ac:dyDescent="0.35">
      <c r="A49" s="9" t="s">
        <v>65</v>
      </c>
      <c r="B49" s="3">
        <v>0</v>
      </c>
      <c r="C49" s="4">
        <v>0</v>
      </c>
      <c r="D49" s="5">
        <v>0</v>
      </c>
      <c r="E49" s="5">
        <v>0</v>
      </c>
      <c r="F49" s="5">
        <v>0</v>
      </c>
      <c r="G49" s="5">
        <v>0</v>
      </c>
      <c r="H49" s="5">
        <v>0</v>
      </c>
      <c r="I49" s="5">
        <v>0</v>
      </c>
      <c r="J49" s="5">
        <v>0</v>
      </c>
      <c r="K49" s="5">
        <v>0</v>
      </c>
      <c r="L49" s="5">
        <v>0</v>
      </c>
      <c r="M49" s="5">
        <v>0</v>
      </c>
      <c r="N49" s="5">
        <v>0</v>
      </c>
      <c r="O49" s="5">
        <v>0</v>
      </c>
      <c r="P49" s="5">
        <v>0</v>
      </c>
      <c r="Q49" s="5">
        <v>0</v>
      </c>
      <c r="R49" s="5">
        <v>0</v>
      </c>
      <c r="S49" s="5">
        <v>0</v>
      </c>
      <c r="T49" s="5">
        <v>0</v>
      </c>
      <c r="U49" s="5">
        <v>0</v>
      </c>
      <c r="V49" s="5">
        <v>0</v>
      </c>
      <c r="W49" s="5">
        <v>0</v>
      </c>
      <c r="X49" s="5">
        <v>0</v>
      </c>
      <c r="Y49" s="5">
        <v>0</v>
      </c>
      <c r="Z49" s="5">
        <v>0</v>
      </c>
      <c r="AA49" s="5">
        <v>0</v>
      </c>
      <c r="AB49" s="5">
        <v>0</v>
      </c>
      <c r="AC49" s="5">
        <v>0</v>
      </c>
      <c r="AD49" s="5">
        <v>0</v>
      </c>
      <c r="AE49" s="5">
        <v>0</v>
      </c>
      <c r="AF49" s="5">
        <v>0</v>
      </c>
      <c r="AG49" s="5">
        <v>0</v>
      </c>
      <c r="AH49" s="5">
        <v>0</v>
      </c>
      <c r="AI49" s="5">
        <v>0</v>
      </c>
      <c r="AJ49" s="5">
        <v>0</v>
      </c>
      <c r="AK49" s="5">
        <v>0</v>
      </c>
      <c r="AL49" s="5">
        <v>0</v>
      </c>
      <c r="AM49" s="5">
        <v>0</v>
      </c>
      <c r="AN49" s="5">
        <v>0</v>
      </c>
      <c r="AO49" s="5">
        <v>0</v>
      </c>
      <c r="AP49" s="5">
        <v>0</v>
      </c>
      <c r="AQ49" s="5">
        <v>0</v>
      </c>
      <c r="AR49" s="5">
        <v>0</v>
      </c>
      <c r="AS49" s="5">
        <v>0</v>
      </c>
      <c r="AT49" s="5">
        <v>0</v>
      </c>
      <c r="AU49" s="5">
        <v>0</v>
      </c>
      <c r="AV49" s="5">
        <v>0</v>
      </c>
      <c r="AW49" s="5">
        <v>0</v>
      </c>
      <c r="AX49" s="5">
        <v>0</v>
      </c>
      <c r="AY49" s="5">
        <v>0</v>
      </c>
      <c r="AZ49" s="5">
        <v>0</v>
      </c>
      <c r="BA49" s="5">
        <v>0</v>
      </c>
      <c r="BB49" s="5">
        <v>0</v>
      </c>
      <c r="BC49" s="5">
        <v>0</v>
      </c>
      <c r="BD49" s="5">
        <v>0</v>
      </c>
      <c r="BE49" s="5">
        <v>0</v>
      </c>
      <c r="BF49" s="5">
        <v>0</v>
      </c>
      <c r="BG49" s="5">
        <v>0</v>
      </c>
      <c r="BH49" s="5">
        <v>0</v>
      </c>
      <c r="BI49" s="5">
        <v>0</v>
      </c>
      <c r="BJ49" s="5">
        <v>0</v>
      </c>
      <c r="BK49" s="5">
        <v>0</v>
      </c>
      <c r="BL49" s="5">
        <v>0</v>
      </c>
      <c r="BM49" s="5">
        <v>0</v>
      </c>
      <c r="BN49" s="5">
        <v>0</v>
      </c>
      <c r="BO49" s="5">
        <v>0</v>
      </c>
      <c r="BP49" s="5">
        <v>0</v>
      </c>
      <c r="BQ49" s="5">
        <v>0</v>
      </c>
      <c r="BR49" s="5">
        <v>0</v>
      </c>
      <c r="BS49" s="5">
        <v>0</v>
      </c>
      <c r="BT49" s="5">
        <v>0</v>
      </c>
      <c r="BU49" s="5">
        <v>0</v>
      </c>
      <c r="BV49" s="5">
        <v>0</v>
      </c>
      <c r="BW49" s="5">
        <v>0</v>
      </c>
      <c r="BX49" s="5">
        <v>0</v>
      </c>
      <c r="BY49" s="5">
        <v>0</v>
      </c>
      <c r="BZ49" s="5">
        <v>0</v>
      </c>
      <c r="CA49" s="5">
        <v>0</v>
      </c>
      <c r="CB49" s="5">
        <v>0</v>
      </c>
      <c r="CC49" s="5">
        <v>0</v>
      </c>
      <c r="CD49" s="5">
        <v>0</v>
      </c>
      <c r="CE49" s="5">
        <v>0</v>
      </c>
      <c r="CF49" s="5">
        <v>0</v>
      </c>
      <c r="CG49" s="5">
        <v>0</v>
      </c>
      <c r="CH49" s="5">
        <v>0</v>
      </c>
      <c r="CI49" s="5">
        <v>0</v>
      </c>
      <c r="CJ49" s="5">
        <v>0</v>
      </c>
      <c r="CK49" s="5">
        <v>0</v>
      </c>
      <c r="CL49" s="5">
        <v>0</v>
      </c>
      <c r="CM49" s="5">
        <v>0</v>
      </c>
      <c r="CN49" s="5">
        <v>0</v>
      </c>
      <c r="CO49" s="5">
        <v>0</v>
      </c>
      <c r="CP49" s="5">
        <v>0</v>
      </c>
      <c r="CQ49" s="5">
        <v>0</v>
      </c>
      <c r="CR49" s="5">
        <v>0</v>
      </c>
      <c r="CS49" s="5">
        <v>0</v>
      </c>
      <c r="CT49" s="5">
        <v>0</v>
      </c>
      <c r="CU49" s="5">
        <v>0</v>
      </c>
      <c r="CV49" s="5">
        <v>0</v>
      </c>
      <c r="CW49" s="5">
        <v>0</v>
      </c>
      <c r="CX49" s="6">
        <v>0</v>
      </c>
      <c r="CY49" s="6">
        <v>0</v>
      </c>
      <c r="CZ49" s="6">
        <v>0</v>
      </c>
      <c r="DA49" s="6">
        <v>0</v>
      </c>
      <c r="DB49" s="6">
        <v>0</v>
      </c>
      <c r="DC49" s="6">
        <v>0</v>
      </c>
      <c r="DD49" s="6">
        <v>0</v>
      </c>
      <c r="DE49" s="6">
        <v>0</v>
      </c>
      <c r="DF49" s="6">
        <v>0</v>
      </c>
      <c r="DG49" s="6">
        <v>0</v>
      </c>
      <c r="DH49" s="6">
        <v>0</v>
      </c>
      <c r="DI49" s="6">
        <v>0</v>
      </c>
      <c r="DJ49" s="6">
        <v>0</v>
      </c>
      <c r="DK49" s="6">
        <v>0</v>
      </c>
      <c r="DL49" s="6">
        <v>0</v>
      </c>
      <c r="DM49" s="6">
        <v>0</v>
      </c>
      <c r="DN49" s="6">
        <v>0</v>
      </c>
      <c r="DO49" s="6">
        <v>0</v>
      </c>
      <c r="DP49" s="6">
        <v>0</v>
      </c>
      <c r="DQ49" s="6">
        <v>0</v>
      </c>
      <c r="DR49" s="6">
        <v>0</v>
      </c>
      <c r="DS49" s="6">
        <v>0</v>
      </c>
      <c r="DT49" s="6">
        <v>0</v>
      </c>
      <c r="DU49" s="6">
        <v>0</v>
      </c>
      <c r="DV49" s="6">
        <v>0</v>
      </c>
      <c r="DW49" s="6">
        <v>0</v>
      </c>
      <c r="DX49" s="6">
        <v>0</v>
      </c>
      <c r="DY49" s="7"/>
      <c r="DZ49" s="7"/>
      <c r="EA49" s="7"/>
      <c r="EB49" s="7"/>
      <c r="EC49" s="7"/>
      <c r="ED49" s="7"/>
      <c r="EE49" s="7"/>
      <c r="EF49" s="7"/>
      <c r="EG49" s="7"/>
      <c r="EH49" s="7"/>
      <c r="EI49" s="7"/>
      <c r="EJ49" s="7"/>
      <c r="EK49" s="7"/>
      <c r="EL49" s="7"/>
      <c r="EM49" s="7"/>
      <c r="EN49" s="7"/>
      <c r="EO49" s="7"/>
      <c r="EP49" s="7"/>
      <c r="EQ49" s="7"/>
      <c r="ER49" s="7"/>
      <c r="ES49" s="7"/>
      <c r="ET49" s="7"/>
      <c r="EU49" s="7"/>
      <c r="EV49" s="7"/>
      <c r="EW49" s="7"/>
      <c r="EX49" s="7"/>
      <c r="EY49" s="7"/>
      <c r="EZ49" s="7"/>
      <c r="FA49" s="7"/>
      <c r="FB49" s="7"/>
      <c r="FC49" s="7"/>
      <c r="FD49" s="7"/>
      <c r="FE49" s="7"/>
      <c r="FF49" s="7"/>
      <c r="FG49" s="7"/>
      <c r="FH49" s="7"/>
    </row>
    <row r="50" spans="1:164" ht="15" customHeight="1" x14ac:dyDescent="0.35">
      <c r="A50" s="9" t="s">
        <v>66</v>
      </c>
      <c r="B50" s="3">
        <v>0</v>
      </c>
      <c r="C50" s="4">
        <v>0</v>
      </c>
      <c r="D50" s="5">
        <v>0</v>
      </c>
      <c r="E50" s="5">
        <v>0</v>
      </c>
      <c r="F50" s="5">
        <v>0</v>
      </c>
      <c r="G50" s="5">
        <v>0</v>
      </c>
      <c r="H50" s="5">
        <v>0</v>
      </c>
      <c r="I50" s="5">
        <v>0</v>
      </c>
      <c r="J50" s="5">
        <v>0</v>
      </c>
      <c r="K50" s="5">
        <v>0</v>
      </c>
      <c r="L50" s="5">
        <v>0</v>
      </c>
      <c r="M50" s="5">
        <v>0</v>
      </c>
      <c r="N50" s="5">
        <v>0</v>
      </c>
      <c r="O50" s="5">
        <v>0</v>
      </c>
      <c r="P50" s="5">
        <v>0</v>
      </c>
      <c r="Q50" s="5">
        <v>0</v>
      </c>
      <c r="R50" s="5">
        <v>0</v>
      </c>
      <c r="S50" s="5">
        <v>0</v>
      </c>
      <c r="T50" s="5">
        <v>0</v>
      </c>
      <c r="U50" s="5">
        <v>0</v>
      </c>
      <c r="V50" s="5">
        <v>0</v>
      </c>
      <c r="W50" s="5">
        <v>0</v>
      </c>
      <c r="X50" s="5">
        <v>0</v>
      </c>
      <c r="Y50" s="5">
        <v>0</v>
      </c>
      <c r="Z50" s="5">
        <v>0</v>
      </c>
      <c r="AA50" s="5">
        <v>0</v>
      </c>
      <c r="AB50" s="5">
        <v>0</v>
      </c>
      <c r="AC50" s="5">
        <v>0</v>
      </c>
      <c r="AD50" s="5">
        <v>0</v>
      </c>
      <c r="AE50" s="5">
        <v>0</v>
      </c>
      <c r="AF50" s="5">
        <v>0</v>
      </c>
      <c r="AG50" s="5">
        <v>0</v>
      </c>
      <c r="AH50" s="5">
        <v>0</v>
      </c>
      <c r="AI50" s="5">
        <v>0</v>
      </c>
      <c r="AJ50" s="5">
        <v>0</v>
      </c>
      <c r="AK50" s="5">
        <v>0.03</v>
      </c>
      <c r="AL50" s="5">
        <v>0.03</v>
      </c>
      <c r="AM50" s="5">
        <v>0.04</v>
      </c>
      <c r="AN50" s="5">
        <v>0.04</v>
      </c>
      <c r="AO50" s="5">
        <v>0.04</v>
      </c>
      <c r="AP50" s="5">
        <v>0.04</v>
      </c>
      <c r="AQ50" s="5">
        <f>6%*AQ54</f>
        <v>4.8600000000000004E-2</v>
      </c>
      <c r="AR50" s="5">
        <f>6%*AR54</f>
        <v>5.28E-2</v>
      </c>
      <c r="AS50" s="5">
        <f>6%*AS54</f>
        <v>5.28E-2</v>
      </c>
      <c r="AT50" s="5">
        <v>0</v>
      </c>
      <c r="AU50" s="5">
        <v>0</v>
      </c>
      <c r="AV50" s="5">
        <v>0</v>
      </c>
      <c r="AW50" s="5">
        <v>0</v>
      </c>
      <c r="AX50" s="5">
        <v>0</v>
      </c>
      <c r="AY50" s="5">
        <v>0</v>
      </c>
      <c r="AZ50" s="5">
        <v>0</v>
      </c>
      <c r="BA50" s="5">
        <v>0</v>
      </c>
      <c r="BB50" s="5">
        <v>0</v>
      </c>
      <c r="BC50" s="5">
        <v>0</v>
      </c>
      <c r="BD50" s="5">
        <v>0</v>
      </c>
      <c r="BE50" s="5">
        <v>0</v>
      </c>
      <c r="BF50" s="5">
        <v>0</v>
      </c>
      <c r="BG50" s="5">
        <v>0</v>
      </c>
      <c r="BH50" s="5">
        <v>0</v>
      </c>
      <c r="BI50" s="5">
        <v>0</v>
      </c>
      <c r="BJ50" s="5">
        <v>0</v>
      </c>
      <c r="BK50" s="10">
        <f xml:space="preserve"> 6% *BK54</f>
        <v>5.4600000000000003E-2</v>
      </c>
      <c r="BL50" s="10">
        <f xml:space="preserve"> 6% *BL54</f>
        <v>5.4600000000000003E-2</v>
      </c>
      <c r="BM50" s="10">
        <v>5.5E-2</v>
      </c>
      <c r="BN50" s="10">
        <v>5.5E-2</v>
      </c>
      <c r="BO50" s="10">
        <v>5.5E-2</v>
      </c>
      <c r="BP50" s="10">
        <v>5.5E-2</v>
      </c>
      <c r="BQ50" s="10">
        <v>5.5E-2</v>
      </c>
      <c r="BR50" s="5">
        <v>5.5E-2</v>
      </c>
      <c r="BS50" s="5">
        <v>5.5E-2</v>
      </c>
      <c r="BT50" s="5">
        <v>9.6000000000000002E-2</v>
      </c>
      <c r="BU50" s="5">
        <v>9.6000000000000002E-2</v>
      </c>
      <c r="BV50" s="5">
        <v>9.6000000000000002E-2</v>
      </c>
      <c r="BW50" s="5">
        <v>9.6000000000000002E-2</v>
      </c>
      <c r="BX50" s="5">
        <v>9.6000000000000002E-2</v>
      </c>
      <c r="BY50" s="5">
        <v>9.6000000000000002E-2</v>
      </c>
      <c r="BZ50" s="5">
        <v>9.6000000000000002E-2</v>
      </c>
      <c r="CA50" s="5">
        <v>9.6000000000000002E-2</v>
      </c>
      <c r="CB50" s="5">
        <v>9.6000000000000002E-2</v>
      </c>
      <c r="CC50" s="5">
        <v>9.6000000000000002E-2</v>
      </c>
      <c r="CD50" s="5">
        <v>9.6000000000000002E-2</v>
      </c>
      <c r="CE50" s="5">
        <v>9.6000000000000002E-2</v>
      </c>
      <c r="CF50" s="5">
        <v>9.6000000000000002E-2</v>
      </c>
      <c r="CG50" s="5">
        <v>0.14560000000000001</v>
      </c>
      <c r="CH50" s="5">
        <v>0.14560000000000001</v>
      </c>
      <c r="CI50" s="5">
        <v>0.14560000000000001</v>
      </c>
      <c r="CJ50" s="5">
        <v>0.14560000000000001</v>
      </c>
      <c r="CK50" s="5">
        <v>6.5000000000000002E-2</v>
      </c>
      <c r="CL50" s="5">
        <v>6.5000000000000002E-2</v>
      </c>
      <c r="CM50" s="5">
        <v>6.5000000000000002E-2</v>
      </c>
      <c r="CN50" s="5">
        <v>6.5000000000000002E-2</v>
      </c>
      <c r="CO50" s="5">
        <v>6.5000000000000002E-2</v>
      </c>
      <c r="CP50" s="5">
        <v>6.5000000000000002E-2</v>
      </c>
      <c r="CQ50" s="5">
        <v>6.5000000000000002E-2</v>
      </c>
      <c r="CR50" s="5">
        <v>6.5000000000000002E-2</v>
      </c>
      <c r="CS50" s="5">
        <v>6.5000000000000002E-2</v>
      </c>
      <c r="CT50" s="5">
        <v>6.5000000000000002E-2</v>
      </c>
      <c r="CU50" s="5">
        <v>6.5000000000000002E-2</v>
      </c>
      <c r="CV50" s="5">
        <v>6.5000000000000002E-2</v>
      </c>
      <c r="CW50" s="5">
        <v>6.5000000000000002E-2</v>
      </c>
      <c r="CX50" s="6">
        <v>6.5000000000000002E-2</v>
      </c>
      <c r="CY50" s="6">
        <v>6.5000000000000002E-2</v>
      </c>
      <c r="CZ50" s="6">
        <v>6.5000000000000002E-2</v>
      </c>
      <c r="DA50" s="6">
        <v>6.5000000000000002E-2</v>
      </c>
      <c r="DB50" s="6">
        <v>6.5000000000000002E-2</v>
      </c>
      <c r="DC50" s="6">
        <v>6.5000000000000002E-2</v>
      </c>
      <c r="DD50" s="6">
        <v>6.5000000000000002E-2</v>
      </c>
      <c r="DE50" s="6">
        <v>6.5000000000000002E-2</v>
      </c>
      <c r="DF50" s="6">
        <v>6.5000000000000002E-2</v>
      </c>
      <c r="DG50" s="6">
        <v>6.5000000000000002E-2</v>
      </c>
      <c r="DH50" s="6">
        <v>6.5000000000000002E-2</v>
      </c>
      <c r="DI50" s="6">
        <v>6.5000000000000002E-2</v>
      </c>
      <c r="DJ50" s="6">
        <v>6.5000000000000002E-2</v>
      </c>
      <c r="DK50" s="6">
        <v>6.5000000000000002E-2</v>
      </c>
      <c r="DL50" s="6">
        <v>6.5000000000000002E-2</v>
      </c>
      <c r="DM50" s="6">
        <v>6.5000000000000002E-2</v>
      </c>
      <c r="DN50" s="6">
        <v>6.5000000000000002E-2</v>
      </c>
      <c r="DO50" s="6">
        <v>6.5000000000000002E-2</v>
      </c>
      <c r="DP50" s="6">
        <v>6.5000000000000002E-2</v>
      </c>
      <c r="DQ50" s="6">
        <v>6.5000000000000002E-2</v>
      </c>
      <c r="DR50" s="6">
        <v>6.5000000000000002E-2</v>
      </c>
      <c r="DS50" s="6">
        <v>6.5000000000000002E-2</v>
      </c>
      <c r="DT50" s="6">
        <v>6.5000000000000002E-2</v>
      </c>
      <c r="DU50" s="6">
        <v>6.5000000000000002E-2</v>
      </c>
      <c r="DV50" s="6">
        <v>5.1200000000000002E-2</v>
      </c>
      <c r="DW50" s="6">
        <v>4.82E-2</v>
      </c>
      <c r="DX50" s="6">
        <v>4.82E-2</v>
      </c>
      <c r="DY50" s="7"/>
      <c r="DZ50" s="7"/>
      <c r="EA50" s="7"/>
      <c r="EB50" s="7"/>
      <c r="EC50" s="7"/>
      <c r="ED50" s="7"/>
      <c r="EE50" s="7"/>
      <c r="EF50" s="7"/>
      <c r="EG50" s="7"/>
      <c r="EH50" s="7"/>
      <c r="EI50" s="7"/>
      <c r="EJ50" s="7"/>
      <c r="EK50" s="7"/>
      <c r="EL50" s="7"/>
      <c r="EM50" s="7"/>
      <c r="EN50" s="7"/>
      <c r="EO50" s="7"/>
      <c r="EP50" s="7"/>
      <c r="EQ50" s="7"/>
      <c r="ER50" s="7"/>
      <c r="ES50" s="7"/>
      <c r="ET50" s="7"/>
      <c r="EU50" s="7"/>
      <c r="EV50" s="7"/>
      <c r="EW50" s="7"/>
      <c r="EX50" s="7"/>
      <c r="EY50" s="7"/>
      <c r="EZ50" s="7"/>
      <c r="FA50" s="7"/>
      <c r="FB50" s="7"/>
      <c r="FC50" s="7"/>
      <c r="FD50" s="7"/>
      <c r="FE50" s="7"/>
      <c r="FF50" s="7"/>
      <c r="FG50" s="7"/>
      <c r="FH50" s="7"/>
    </row>
    <row r="51" spans="1:164" ht="15" customHeight="1" x14ac:dyDescent="0.35">
      <c r="A51" s="9" t="s">
        <v>67</v>
      </c>
      <c r="B51" s="3">
        <v>0</v>
      </c>
      <c r="C51" s="4">
        <v>0</v>
      </c>
      <c r="D51" s="5">
        <v>0</v>
      </c>
      <c r="E51" s="5">
        <v>0</v>
      </c>
      <c r="F51" s="5">
        <v>0</v>
      </c>
      <c r="G51" s="5">
        <v>0</v>
      </c>
      <c r="H51" s="5">
        <v>0</v>
      </c>
      <c r="I51" s="5">
        <v>0</v>
      </c>
      <c r="J51" s="5">
        <v>0</v>
      </c>
      <c r="K51" s="5">
        <v>0</v>
      </c>
      <c r="L51" s="5">
        <v>0</v>
      </c>
      <c r="M51" s="10">
        <v>0.06</v>
      </c>
      <c r="N51" s="10">
        <v>0.06</v>
      </c>
      <c r="O51" s="10">
        <v>0.06</v>
      </c>
      <c r="P51" s="10">
        <v>0.06</v>
      </c>
      <c r="Q51" s="10">
        <v>0.06</v>
      </c>
      <c r="R51" s="10">
        <v>0.06</v>
      </c>
      <c r="S51" s="10">
        <v>0.06</v>
      </c>
      <c r="T51" s="5">
        <f>6%+6%+1.2%</f>
        <v>0.13200000000000001</v>
      </c>
      <c r="U51" s="5">
        <f>6%+1.2%</f>
        <v>7.1999999999999995E-2</v>
      </c>
      <c r="V51" s="5">
        <f>6%+1.2%</f>
        <v>7.1999999999999995E-2</v>
      </c>
      <c r="W51" s="10">
        <f>6%+1%+1.2%</f>
        <v>8.199999999999999E-2</v>
      </c>
      <c r="X51" s="10">
        <f>6%+1%+1.2%</f>
        <v>8.199999999999999E-2</v>
      </c>
      <c r="Y51" s="10">
        <f>6%+1%</f>
        <v>6.9999999999999993E-2</v>
      </c>
      <c r="Z51" s="10">
        <f t="shared" ref="Z51:AF51" si="11">6%+1%</f>
        <v>6.9999999999999993E-2</v>
      </c>
      <c r="AA51" s="10">
        <f t="shared" si="11"/>
        <v>6.9999999999999993E-2</v>
      </c>
      <c r="AB51" s="10">
        <f t="shared" si="11"/>
        <v>6.9999999999999993E-2</v>
      </c>
      <c r="AC51" s="10">
        <f t="shared" si="11"/>
        <v>6.9999999999999993E-2</v>
      </c>
      <c r="AD51" s="10">
        <f t="shared" si="11"/>
        <v>6.9999999999999993E-2</v>
      </c>
      <c r="AE51" s="10">
        <f t="shared" si="11"/>
        <v>6.9999999999999993E-2</v>
      </c>
      <c r="AF51" s="10">
        <f t="shared" si="11"/>
        <v>6.9999999999999993E-2</v>
      </c>
      <c r="AG51" s="10">
        <f t="shared" ref="AG51:AR51" si="12">7%+1.2%+(0.6*7%)</f>
        <v>0.124</v>
      </c>
      <c r="AH51" s="10">
        <f t="shared" si="12"/>
        <v>0.124</v>
      </c>
      <c r="AI51" s="10">
        <f t="shared" si="12"/>
        <v>0.124</v>
      </c>
      <c r="AJ51" s="10">
        <f t="shared" si="12"/>
        <v>0.124</v>
      </c>
      <c r="AK51" s="10">
        <f t="shared" si="12"/>
        <v>0.124</v>
      </c>
      <c r="AL51" s="10">
        <f t="shared" si="12"/>
        <v>0.124</v>
      </c>
      <c r="AM51" s="10">
        <f t="shared" si="12"/>
        <v>0.124</v>
      </c>
      <c r="AN51" s="10">
        <f t="shared" si="12"/>
        <v>0.124</v>
      </c>
      <c r="AO51" s="10">
        <f t="shared" si="12"/>
        <v>0.124</v>
      </c>
      <c r="AP51" s="10">
        <f t="shared" si="12"/>
        <v>0.124</v>
      </c>
      <c r="AQ51" s="10">
        <f t="shared" si="12"/>
        <v>0.124</v>
      </c>
      <c r="AR51" s="10">
        <f t="shared" si="12"/>
        <v>0.124</v>
      </c>
      <c r="AS51" s="10">
        <f t="shared" ref="AS51:AX51" si="13">7%+1.2%</f>
        <v>8.2000000000000003E-2</v>
      </c>
      <c r="AT51" s="10">
        <f t="shared" si="13"/>
        <v>8.2000000000000003E-2</v>
      </c>
      <c r="AU51" s="10">
        <f t="shared" si="13"/>
        <v>8.2000000000000003E-2</v>
      </c>
      <c r="AV51" s="10">
        <f t="shared" si="13"/>
        <v>8.2000000000000003E-2</v>
      </c>
      <c r="AW51" s="10">
        <f t="shared" si="13"/>
        <v>8.2000000000000003E-2</v>
      </c>
      <c r="AX51" s="10">
        <f t="shared" si="13"/>
        <v>8.2000000000000003E-2</v>
      </c>
      <c r="AY51" s="10">
        <f>7%+1.2%+1.5%</f>
        <v>9.7000000000000003E-2</v>
      </c>
      <c r="AZ51" s="10">
        <f>7%+1.2%+1.5%</f>
        <v>9.7000000000000003E-2</v>
      </c>
      <c r="BA51" s="10">
        <f>7%+1.2%</f>
        <v>8.2000000000000003E-2</v>
      </c>
      <c r="BB51" s="10">
        <f>7%+1.2%</f>
        <v>8.2000000000000003E-2</v>
      </c>
      <c r="BC51" s="10">
        <v>8.5000000000000006E-2</v>
      </c>
      <c r="BD51" s="10">
        <v>8.5000000000000006E-2</v>
      </c>
      <c r="BE51" s="10">
        <f>8.5%+(8.5%*20%)</f>
        <v>0.10200000000000001</v>
      </c>
      <c r="BF51" s="10">
        <f>8.5%+(8.5%*20%)</f>
        <v>0.10200000000000001</v>
      </c>
      <c r="BG51" s="10">
        <f>8.5%+(8.5%*20%)</f>
        <v>0.10200000000000001</v>
      </c>
      <c r="BH51" s="10">
        <f>8.5%+(8.5%*20%)</f>
        <v>0.10200000000000001</v>
      </c>
      <c r="BI51" s="10">
        <f>8.5%+(8.5%*25%)</f>
        <v>0.10625000000000001</v>
      </c>
      <c r="BJ51" s="10">
        <f>8.5%+(8.5%*20%)</f>
        <v>0.10200000000000001</v>
      </c>
      <c r="BK51" s="10">
        <f>8.5%+(8.5%*20%)</f>
        <v>0.10200000000000001</v>
      </c>
      <c r="BL51" s="10">
        <v>0.1</v>
      </c>
      <c r="BM51" s="10">
        <v>0.1</v>
      </c>
      <c r="BN51" s="10">
        <v>0.1</v>
      </c>
      <c r="BO51" s="10">
        <v>0.1</v>
      </c>
      <c r="BP51" s="10">
        <v>0.1</v>
      </c>
      <c r="BQ51" s="10">
        <v>0.1</v>
      </c>
      <c r="BR51" s="5">
        <v>0.1</v>
      </c>
      <c r="BS51" s="5">
        <v>0.1</v>
      </c>
      <c r="BT51" s="5">
        <v>0.1</v>
      </c>
      <c r="BU51" s="5">
        <v>0.104</v>
      </c>
      <c r="BV51" s="5">
        <v>0.114</v>
      </c>
      <c r="BW51" s="5">
        <v>0.114</v>
      </c>
      <c r="BX51" s="5">
        <v>0.114</v>
      </c>
      <c r="BY51" s="5">
        <v>0.114</v>
      </c>
      <c r="BZ51" s="5">
        <v>0.114</v>
      </c>
      <c r="CA51" s="5">
        <v>0.114</v>
      </c>
      <c r="CB51" s="5">
        <v>0.114</v>
      </c>
      <c r="CC51" s="5">
        <v>0.1</v>
      </c>
      <c r="CD51" s="5">
        <v>0.1</v>
      </c>
      <c r="CE51" s="5">
        <v>0.1</v>
      </c>
      <c r="CF51" s="5">
        <v>0.1</v>
      </c>
      <c r="CG51" s="5">
        <v>0.1</v>
      </c>
      <c r="CH51" s="5">
        <v>0.1</v>
      </c>
      <c r="CI51" s="5">
        <v>0.1</v>
      </c>
      <c r="CJ51" s="5">
        <v>7.9000000000000001E-2</v>
      </c>
      <c r="CK51" s="5">
        <v>6.93E-2</v>
      </c>
      <c r="CL51" s="5">
        <v>6.93E-2</v>
      </c>
      <c r="CM51" s="5">
        <v>6.93E-2</v>
      </c>
      <c r="CN51" s="5">
        <v>6.93E-2</v>
      </c>
      <c r="CO51" s="5">
        <v>6.93E-2</v>
      </c>
      <c r="CP51" s="5">
        <v>6.93E-2</v>
      </c>
      <c r="CQ51" s="5">
        <v>6.93E-2</v>
      </c>
      <c r="CR51" s="5">
        <v>6.93E-2</v>
      </c>
      <c r="CS51" s="5">
        <v>6.93E-2</v>
      </c>
      <c r="CT51" s="5">
        <v>6.93E-2</v>
      </c>
      <c r="CU51" s="5">
        <v>6.93E-2</v>
      </c>
      <c r="CV51" s="5">
        <v>6.7699999999999996E-2</v>
      </c>
      <c r="CW51" s="5">
        <v>6.7699999999999996E-2</v>
      </c>
      <c r="CX51" s="6">
        <v>6.7500000000000004E-2</v>
      </c>
      <c r="CY51" s="6">
        <v>6.7500000000000004E-2</v>
      </c>
      <c r="CZ51" s="6">
        <v>6.7500000000000004E-2</v>
      </c>
      <c r="DA51" s="6">
        <v>6.7500000000000004E-2</v>
      </c>
      <c r="DB51" s="6">
        <v>6.7500000000000004E-2</v>
      </c>
      <c r="DC51" s="6">
        <v>6.7500000000000004E-2</v>
      </c>
      <c r="DD51" s="6">
        <v>6.7500000000000004E-2</v>
      </c>
      <c r="DE51" s="6">
        <v>6.7500000000000004E-2</v>
      </c>
      <c r="DF51" s="6">
        <v>6.7500000000000004E-2</v>
      </c>
      <c r="DG51" s="6">
        <v>7.7499999999999999E-2</v>
      </c>
      <c r="DH51" s="6">
        <v>7.7499999999999999E-2</v>
      </c>
      <c r="DI51" s="6">
        <v>7.7499999999999999E-2</v>
      </c>
      <c r="DJ51" s="6">
        <v>7.7499999999999999E-2</v>
      </c>
      <c r="DK51" s="6">
        <v>7.7499999999999999E-2</v>
      </c>
      <c r="DL51" s="6">
        <v>7.6499999999999999E-2</v>
      </c>
      <c r="DM51" s="6">
        <v>7.6499999999999999E-2</v>
      </c>
      <c r="DN51" s="6">
        <v>7.6499999999999999E-2</v>
      </c>
      <c r="DO51" s="6">
        <v>7.6499999999999999E-2</v>
      </c>
      <c r="DP51" s="6">
        <v>7.6499999999999999E-2</v>
      </c>
      <c r="DQ51" s="6">
        <v>7.6499999999999999E-2</v>
      </c>
      <c r="DR51" s="6">
        <v>7.6499999999999999E-2</v>
      </c>
      <c r="DS51" s="6">
        <v>7.6499999999999999E-2</v>
      </c>
      <c r="DT51" s="6">
        <v>7.6499999999999999E-2</v>
      </c>
      <c r="DU51" s="6">
        <v>7.6499999999999999E-2</v>
      </c>
      <c r="DV51" s="6">
        <v>7.6499999999999999E-2</v>
      </c>
      <c r="DW51" s="6">
        <v>7.6499999999999999E-2</v>
      </c>
      <c r="DX51" s="6">
        <v>7.6499999999999999E-2</v>
      </c>
      <c r="DY51" s="7"/>
      <c r="DZ51" s="7"/>
      <c r="EA51" s="7"/>
      <c r="EB51" s="7"/>
      <c r="EC51" s="7"/>
      <c r="ED51" s="7"/>
      <c r="EE51" s="7"/>
      <c r="EF51" s="7"/>
      <c r="EG51" s="7"/>
      <c r="EH51" s="7"/>
      <c r="EI51" s="7"/>
      <c r="EJ51" s="7"/>
      <c r="EK51" s="7"/>
      <c r="EL51" s="7"/>
      <c r="EM51" s="7"/>
      <c r="EN51" s="7"/>
      <c r="EO51" s="7"/>
      <c r="EP51" s="7"/>
      <c r="EQ51" s="7"/>
      <c r="ER51" s="7"/>
      <c r="ES51" s="7"/>
      <c r="ET51" s="7"/>
      <c r="EU51" s="7"/>
      <c r="EV51" s="7"/>
      <c r="EW51" s="7"/>
      <c r="EX51" s="7"/>
      <c r="EY51" s="7"/>
      <c r="EZ51" s="7"/>
      <c r="FA51" s="7"/>
      <c r="FB51" s="7"/>
      <c r="FC51" s="7"/>
      <c r="FD51" s="7"/>
      <c r="FE51" s="7"/>
      <c r="FF51" s="7"/>
      <c r="FG51" s="7"/>
      <c r="FH51" s="7"/>
    </row>
    <row r="52" spans="1:164" ht="15" customHeight="1" x14ac:dyDescent="0.35">
      <c r="A52" s="13" t="s">
        <v>68</v>
      </c>
      <c r="B52" s="3">
        <v>0</v>
      </c>
      <c r="C52" s="4">
        <v>0</v>
      </c>
      <c r="D52" s="5">
        <v>0</v>
      </c>
      <c r="E52" s="5">
        <v>0</v>
      </c>
      <c r="F52" s="5">
        <v>0</v>
      </c>
      <c r="G52" s="5">
        <v>0</v>
      </c>
      <c r="H52" s="5">
        <v>0</v>
      </c>
      <c r="I52" s="5">
        <v>0</v>
      </c>
      <c r="J52" s="5">
        <v>0</v>
      </c>
      <c r="K52" s="5">
        <v>0</v>
      </c>
      <c r="L52" s="5">
        <v>0</v>
      </c>
      <c r="M52" s="5">
        <v>0</v>
      </c>
      <c r="N52" s="5">
        <v>0</v>
      </c>
      <c r="O52" s="5">
        <v>0</v>
      </c>
      <c r="P52" s="5">
        <v>0</v>
      </c>
      <c r="Q52" s="5">
        <v>0</v>
      </c>
      <c r="R52" s="5">
        <v>0</v>
      </c>
      <c r="S52" s="5">
        <v>0</v>
      </c>
      <c r="T52" s="5">
        <v>0</v>
      </c>
      <c r="U52" s="5">
        <v>0</v>
      </c>
      <c r="V52" s="5">
        <v>0</v>
      </c>
      <c r="W52" s="5">
        <v>0</v>
      </c>
      <c r="X52" s="5">
        <v>0</v>
      </c>
      <c r="Y52" s="5">
        <v>0</v>
      </c>
      <c r="Z52" s="5">
        <v>0</v>
      </c>
      <c r="AA52" s="5">
        <v>0</v>
      </c>
      <c r="AB52" s="5">
        <v>0</v>
      </c>
      <c r="AC52" s="5">
        <v>0</v>
      </c>
      <c r="AD52" s="5">
        <v>0</v>
      </c>
      <c r="AE52" s="5">
        <v>0</v>
      </c>
      <c r="AF52" s="5">
        <v>0</v>
      </c>
      <c r="AG52" s="5">
        <v>0</v>
      </c>
      <c r="AH52" s="5">
        <v>0</v>
      </c>
      <c r="AI52" s="5">
        <v>0</v>
      </c>
      <c r="AJ52" s="5">
        <v>0</v>
      </c>
      <c r="AK52" s="5">
        <v>0</v>
      </c>
      <c r="AL52" s="5">
        <v>0</v>
      </c>
      <c r="AM52" s="5">
        <v>0</v>
      </c>
      <c r="AN52" s="5">
        <v>0</v>
      </c>
      <c r="AO52" s="5">
        <v>0</v>
      </c>
      <c r="AP52" s="5">
        <v>0</v>
      </c>
      <c r="AQ52" s="5">
        <v>0</v>
      </c>
      <c r="AR52" s="5">
        <v>0</v>
      </c>
      <c r="AS52" s="5">
        <v>0</v>
      </c>
      <c r="AT52" s="5">
        <v>0</v>
      </c>
      <c r="AU52" s="5">
        <v>0</v>
      </c>
      <c r="AV52" s="5">
        <v>0</v>
      </c>
      <c r="AW52" s="5">
        <v>0</v>
      </c>
      <c r="AX52" s="5">
        <v>0</v>
      </c>
      <c r="AY52" s="5">
        <v>0</v>
      </c>
      <c r="AZ52" s="5">
        <v>0</v>
      </c>
      <c r="BA52" s="5">
        <v>0</v>
      </c>
      <c r="BB52" s="5">
        <v>0</v>
      </c>
      <c r="BC52" s="5">
        <v>0</v>
      </c>
      <c r="BD52" s="5">
        <v>0</v>
      </c>
      <c r="BE52" s="5">
        <v>0</v>
      </c>
      <c r="BF52" s="5">
        <v>0</v>
      </c>
      <c r="BG52" s="5">
        <v>0</v>
      </c>
      <c r="BH52" s="5">
        <v>0</v>
      </c>
      <c r="BI52" s="5">
        <v>0</v>
      </c>
      <c r="BJ52" s="5">
        <v>0</v>
      </c>
      <c r="BK52" s="5">
        <v>0</v>
      </c>
      <c r="BL52" s="5">
        <v>0</v>
      </c>
      <c r="BM52" s="5">
        <v>0</v>
      </c>
      <c r="BN52" s="5">
        <v>0</v>
      </c>
      <c r="BO52" s="5">
        <v>0</v>
      </c>
      <c r="BP52" s="5">
        <v>0</v>
      </c>
      <c r="BQ52" s="5">
        <v>0</v>
      </c>
      <c r="BR52" s="5">
        <v>0</v>
      </c>
      <c r="BS52" s="5">
        <v>0</v>
      </c>
      <c r="BT52" s="5">
        <v>0</v>
      </c>
      <c r="BU52" s="5">
        <v>0</v>
      </c>
      <c r="BV52" s="5">
        <v>0</v>
      </c>
      <c r="BW52" s="5">
        <v>0</v>
      </c>
      <c r="BX52" s="5">
        <v>0</v>
      </c>
      <c r="BY52" s="5">
        <v>0</v>
      </c>
      <c r="BZ52" s="5">
        <v>0</v>
      </c>
      <c r="CA52" s="5">
        <v>0</v>
      </c>
      <c r="CB52" s="5">
        <v>0</v>
      </c>
      <c r="CC52" s="5">
        <v>0</v>
      </c>
      <c r="CD52" s="5">
        <v>0</v>
      </c>
      <c r="CE52" s="5">
        <v>0</v>
      </c>
      <c r="CF52" s="5">
        <v>0</v>
      </c>
      <c r="CG52" s="5">
        <v>0</v>
      </c>
      <c r="CH52" s="5">
        <v>0</v>
      </c>
      <c r="CI52" s="5">
        <v>0</v>
      </c>
      <c r="CJ52" s="5">
        <v>0</v>
      </c>
      <c r="CK52" s="5">
        <v>0</v>
      </c>
      <c r="CL52" s="5">
        <v>0</v>
      </c>
      <c r="CM52" s="5">
        <v>0</v>
      </c>
      <c r="CN52" s="5">
        <v>0</v>
      </c>
      <c r="CO52" s="5">
        <v>0</v>
      </c>
      <c r="CP52" s="5">
        <v>0</v>
      </c>
      <c r="CQ52" s="5">
        <v>0</v>
      </c>
      <c r="CR52" s="5">
        <v>0</v>
      </c>
      <c r="CS52" s="5">
        <v>0</v>
      </c>
      <c r="CT52" s="5">
        <v>0</v>
      </c>
      <c r="CU52" s="5">
        <v>0</v>
      </c>
      <c r="CV52" s="5">
        <v>0</v>
      </c>
      <c r="CW52" s="5">
        <v>0</v>
      </c>
      <c r="CX52" s="6">
        <v>0</v>
      </c>
      <c r="CY52" s="6">
        <v>0</v>
      </c>
      <c r="CZ52" s="6">
        <v>0</v>
      </c>
      <c r="DA52" s="6">
        <v>0</v>
      </c>
      <c r="DB52" s="6">
        <v>0</v>
      </c>
      <c r="DC52" s="6">
        <v>0</v>
      </c>
      <c r="DD52" s="6">
        <v>0</v>
      </c>
      <c r="DE52" s="6">
        <v>0</v>
      </c>
      <c r="DF52" s="6">
        <v>0</v>
      </c>
      <c r="DG52" s="6">
        <v>0</v>
      </c>
      <c r="DH52" s="6">
        <v>0</v>
      </c>
      <c r="DI52" s="6">
        <v>0</v>
      </c>
      <c r="DJ52" s="6">
        <v>0</v>
      </c>
      <c r="DK52" s="6">
        <v>0</v>
      </c>
      <c r="DL52" s="6">
        <v>0</v>
      </c>
      <c r="DM52" s="6">
        <v>0</v>
      </c>
      <c r="DN52" s="6">
        <v>0</v>
      </c>
      <c r="DO52" s="6">
        <v>0</v>
      </c>
      <c r="DP52" s="6">
        <v>0</v>
      </c>
      <c r="DQ52" s="6">
        <v>0</v>
      </c>
      <c r="DR52" s="6">
        <v>0</v>
      </c>
      <c r="DS52" s="6">
        <v>0</v>
      </c>
      <c r="DT52" s="6">
        <v>0</v>
      </c>
      <c r="DU52" s="6">
        <v>0</v>
      </c>
      <c r="DV52" s="6">
        <v>0</v>
      </c>
      <c r="DW52" s="6">
        <v>0</v>
      </c>
      <c r="DX52" s="6">
        <v>0</v>
      </c>
      <c r="DY52" s="7"/>
      <c r="DZ52" s="7"/>
      <c r="EA52" s="7"/>
      <c r="EB52" s="7"/>
      <c r="EC52" s="7"/>
      <c r="ED52" s="7"/>
      <c r="EE52" s="7"/>
      <c r="EF52" s="7"/>
      <c r="EG52" s="7"/>
      <c r="EH52" s="7"/>
      <c r="EI52" s="7"/>
      <c r="EJ52" s="7"/>
      <c r="EK52" s="7"/>
      <c r="EL52" s="7"/>
      <c r="EM52" s="7"/>
      <c r="EN52" s="7"/>
      <c r="EO52" s="7"/>
      <c r="EP52" s="7"/>
      <c r="EQ52" s="7"/>
      <c r="ER52" s="7"/>
      <c r="ES52" s="7"/>
      <c r="ET52" s="7"/>
      <c r="EU52" s="7"/>
      <c r="EV52" s="7"/>
      <c r="EW52" s="7"/>
      <c r="EX52" s="7"/>
      <c r="EY52" s="7"/>
      <c r="EZ52" s="7"/>
      <c r="FA52" s="7"/>
      <c r="FB52" s="7"/>
      <c r="FC52" s="7"/>
      <c r="FD52" s="7"/>
      <c r="FE52" s="7"/>
      <c r="FF52" s="7"/>
      <c r="FG52" s="7"/>
      <c r="FH52" s="7"/>
    </row>
    <row r="53" spans="1:164" ht="15" customHeight="1" x14ac:dyDescent="0.35">
      <c r="A53" s="14"/>
      <c r="B53" s="3"/>
      <c r="C53" s="15"/>
      <c r="D53" s="12"/>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c r="AY53" s="12"/>
      <c r="AZ53" s="12"/>
      <c r="BA53" s="12"/>
      <c r="BB53" s="12"/>
      <c r="BC53" s="12"/>
      <c r="BD53" s="12"/>
      <c r="BE53" s="12"/>
      <c r="BF53" s="12"/>
      <c r="BG53" s="12"/>
      <c r="BH53" s="12"/>
      <c r="BI53" s="12"/>
      <c r="BJ53" s="12"/>
      <c r="BK53" s="12"/>
      <c r="BL53" s="12"/>
      <c r="BM53" s="12"/>
      <c r="BN53" s="12"/>
      <c r="BO53" s="12"/>
      <c r="BP53" s="12"/>
      <c r="BQ53" s="12"/>
      <c r="BR53" s="12"/>
      <c r="BS53" s="12"/>
      <c r="BT53" s="12"/>
      <c r="BU53" s="12"/>
      <c r="BV53" s="12"/>
      <c r="BW53" s="12"/>
      <c r="BX53" s="12"/>
      <c r="BY53" s="12"/>
      <c r="BZ53" s="12"/>
      <c r="CA53" s="12"/>
      <c r="CB53" s="12"/>
      <c r="CC53" s="12"/>
      <c r="CD53" s="12"/>
      <c r="CE53" s="12"/>
      <c r="CF53" s="12"/>
      <c r="CG53" s="12"/>
      <c r="CH53" s="12"/>
      <c r="CI53" s="12"/>
      <c r="CJ53" s="12"/>
      <c r="CK53" s="12"/>
      <c r="CL53" s="12"/>
      <c r="CM53" s="12"/>
      <c r="CN53" s="12"/>
      <c r="CO53" s="12"/>
      <c r="CP53" s="12"/>
      <c r="CQ53" s="12"/>
      <c r="CR53" s="12"/>
      <c r="CS53" s="12"/>
      <c r="CT53" s="12"/>
      <c r="CU53" s="12"/>
      <c r="CV53" s="12"/>
      <c r="CW53" s="12"/>
      <c r="CX53" s="16"/>
      <c r="CY53" s="16"/>
      <c r="CZ53" s="16"/>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7"/>
      <c r="DZ53" s="17"/>
      <c r="EA53" s="17"/>
      <c r="EB53" s="17"/>
      <c r="EC53" s="17"/>
      <c r="ED53" s="17"/>
      <c r="EE53" s="17"/>
      <c r="EF53" s="17"/>
      <c r="EG53" s="17"/>
      <c r="EH53" s="17"/>
      <c r="EI53" s="17"/>
      <c r="EJ53" s="17"/>
      <c r="EK53" s="17"/>
      <c r="EL53" s="17"/>
      <c r="EM53" s="17"/>
      <c r="EN53" s="17"/>
      <c r="EO53" s="17"/>
      <c r="EP53" s="17"/>
      <c r="EQ53" s="17"/>
      <c r="ER53" s="17"/>
      <c r="ES53" s="17"/>
      <c r="ET53" s="17"/>
      <c r="EU53" s="17"/>
      <c r="EV53" s="17"/>
      <c r="EW53" s="17"/>
      <c r="EX53" s="17"/>
      <c r="EY53" s="17"/>
      <c r="EZ53" s="17"/>
      <c r="FA53" s="17"/>
      <c r="FB53" s="17"/>
      <c r="FC53" s="17"/>
      <c r="FD53" s="17"/>
      <c r="FE53" s="17"/>
      <c r="FF53" s="17"/>
      <c r="FG53" s="17"/>
      <c r="FH53" s="17"/>
    </row>
    <row r="54" spans="1:164" ht="15" customHeight="1" x14ac:dyDescent="0.35">
      <c r="A54" s="35" t="s">
        <v>69</v>
      </c>
      <c r="B54" s="18">
        <v>0</v>
      </c>
      <c r="C54" s="18">
        <v>0</v>
      </c>
      <c r="D54" s="18">
        <v>0</v>
      </c>
      <c r="E54" s="18">
        <v>0</v>
      </c>
      <c r="F54" s="18">
        <v>0</v>
      </c>
      <c r="G54" s="18">
        <v>0</v>
      </c>
      <c r="H54" s="18">
        <v>0</v>
      </c>
      <c r="I54" s="18">
        <v>0</v>
      </c>
      <c r="J54" s="18">
        <v>0</v>
      </c>
      <c r="K54" s="18">
        <v>0</v>
      </c>
      <c r="L54" s="18">
        <v>0</v>
      </c>
      <c r="M54" s="18">
        <v>0</v>
      </c>
      <c r="N54" s="18">
        <v>0</v>
      </c>
      <c r="O54" s="19">
        <v>7.0000000000000007E-2</v>
      </c>
      <c r="P54" s="19">
        <v>7.0000000000000007E-2</v>
      </c>
      <c r="Q54" s="19">
        <v>7.0000000000000007E-2</v>
      </c>
      <c r="R54" s="19">
        <v>0.15</v>
      </c>
      <c r="S54" s="19">
        <v>0.67</v>
      </c>
      <c r="T54" s="19">
        <v>0.77</v>
      </c>
      <c r="U54" s="19">
        <v>0.73</v>
      </c>
      <c r="V54" s="19">
        <v>0.73</v>
      </c>
      <c r="W54" s="19">
        <v>0.73</v>
      </c>
      <c r="X54" s="19">
        <v>0.57999999999999996</v>
      </c>
      <c r="Y54" s="19">
        <v>0.57999999999999996</v>
      </c>
      <c r="Z54" s="19">
        <v>0.46</v>
      </c>
      <c r="AA54" s="19">
        <v>0.25</v>
      </c>
      <c r="AB54" s="19">
        <v>0.25</v>
      </c>
      <c r="AC54" s="19">
        <v>0.25</v>
      </c>
      <c r="AD54" s="19">
        <v>0.25</v>
      </c>
      <c r="AE54" s="19">
        <v>0.25</v>
      </c>
      <c r="AF54" s="19">
        <v>0.25</v>
      </c>
      <c r="AG54" s="19">
        <v>0.25</v>
      </c>
      <c r="AH54" s="18">
        <v>0.63</v>
      </c>
      <c r="AI54" s="18">
        <v>0.63</v>
      </c>
      <c r="AJ54" s="18">
        <v>0.63</v>
      </c>
      <c r="AK54" s="18">
        <v>0.63</v>
      </c>
      <c r="AL54" s="18">
        <v>0.79</v>
      </c>
      <c r="AM54" s="18">
        <v>0.79</v>
      </c>
      <c r="AN54" s="18">
        <v>0.79</v>
      </c>
      <c r="AO54" s="18">
        <v>0.79</v>
      </c>
      <c r="AP54" s="18">
        <v>0.79</v>
      </c>
      <c r="AQ54" s="18">
        <v>0.81</v>
      </c>
      <c r="AR54" s="18">
        <v>0.88</v>
      </c>
      <c r="AS54" s="18">
        <v>0.88</v>
      </c>
      <c r="AT54" s="18">
        <v>0.94</v>
      </c>
      <c r="AU54" s="18">
        <v>0.91</v>
      </c>
      <c r="AV54" s="18">
        <v>0.91</v>
      </c>
      <c r="AW54" s="18">
        <v>0.91</v>
      </c>
      <c r="AX54" s="18">
        <v>0.91</v>
      </c>
      <c r="AY54" s="18">
        <v>0.91</v>
      </c>
      <c r="AZ54" s="18">
        <v>0.91</v>
      </c>
      <c r="BA54" s="18">
        <v>0.91</v>
      </c>
      <c r="BB54" s="18">
        <v>0.91</v>
      </c>
      <c r="BC54" s="18">
        <v>0.91</v>
      </c>
      <c r="BD54" s="18">
        <v>0.91</v>
      </c>
      <c r="BE54" s="18">
        <v>0.91</v>
      </c>
      <c r="BF54" s="18">
        <v>0.91</v>
      </c>
      <c r="BG54" s="18">
        <v>0.91</v>
      </c>
      <c r="BH54" s="18">
        <v>0.91</v>
      </c>
      <c r="BI54" s="18">
        <v>0.91</v>
      </c>
      <c r="BJ54" s="18">
        <v>0.91</v>
      </c>
      <c r="BK54" s="18">
        <v>0.91</v>
      </c>
      <c r="BL54" s="18">
        <v>0.91</v>
      </c>
      <c r="BM54" s="18">
        <v>0.91</v>
      </c>
      <c r="BN54" s="18">
        <v>0.77</v>
      </c>
      <c r="BO54" s="18">
        <v>0.7</v>
      </c>
      <c r="BP54" s="18">
        <v>0.7</v>
      </c>
      <c r="BQ54" s="18">
        <v>0.7</v>
      </c>
      <c r="BR54" s="18">
        <v>0.7</v>
      </c>
      <c r="BS54" s="18">
        <v>0.7</v>
      </c>
      <c r="BT54" s="18">
        <v>0.7</v>
      </c>
      <c r="BU54" s="20">
        <v>0.7</v>
      </c>
      <c r="BV54" s="20">
        <v>0.7</v>
      </c>
      <c r="BW54" s="20">
        <v>0.7</v>
      </c>
      <c r="BX54" s="20">
        <v>0.7</v>
      </c>
      <c r="BY54" s="20">
        <v>0.7</v>
      </c>
      <c r="BZ54" s="20">
        <v>0.7</v>
      </c>
      <c r="CA54" s="20">
        <v>0.7</v>
      </c>
      <c r="CB54" s="20">
        <v>0.7</v>
      </c>
      <c r="CC54" s="20">
        <v>0.7</v>
      </c>
      <c r="CD54" s="20">
        <v>0.7</v>
      </c>
      <c r="CE54" s="20">
        <v>0.69130000000000003</v>
      </c>
      <c r="CF54" s="20">
        <v>0.5</v>
      </c>
      <c r="CG54" s="20">
        <v>0.5</v>
      </c>
      <c r="CH54" s="20">
        <v>0.5</v>
      </c>
      <c r="CI54" s="20">
        <v>0.5</v>
      </c>
      <c r="CJ54" s="21">
        <v>0.5</v>
      </c>
      <c r="CK54" s="20">
        <v>0.38500000000000001</v>
      </c>
      <c r="CL54" s="22">
        <v>0.28000000000000003</v>
      </c>
      <c r="CM54" s="22">
        <v>0.28000000000000003</v>
      </c>
      <c r="CN54" s="22">
        <v>0.28000000000000003</v>
      </c>
      <c r="CO54" s="22">
        <v>0.31</v>
      </c>
      <c r="CP54" s="22">
        <v>0.31</v>
      </c>
      <c r="CQ54" s="22">
        <v>0.39600000000000002</v>
      </c>
      <c r="CR54" s="22">
        <v>0.39600000000000002</v>
      </c>
      <c r="CS54" s="22">
        <v>0.39600000000000002</v>
      </c>
      <c r="CT54" s="22">
        <v>0.39600000000000002</v>
      </c>
      <c r="CU54" s="22">
        <v>0.39600000000000002</v>
      </c>
      <c r="CV54" s="22">
        <v>0.39600000000000002</v>
      </c>
      <c r="CW54" s="22">
        <v>0.39600000000000002</v>
      </c>
      <c r="CX54" s="22">
        <v>0.39600000000000002</v>
      </c>
      <c r="CY54" s="22">
        <v>0.39100000000000001</v>
      </c>
      <c r="CZ54" s="20">
        <v>0.38600000000000001</v>
      </c>
      <c r="DA54" s="20">
        <v>0.35</v>
      </c>
      <c r="DB54" s="20">
        <v>0.35</v>
      </c>
      <c r="DC54" s="20">
        <v>0.35</v>
      </c>
      <c r="DD54" s="20">
        <v>0.35</v>
      </c>
      <c r="DE54" s="20">
        <v>0.35</v>
      </c>
      <c r="DF54" s="20">
        <v>0.35</v>
      </c>
      <c r="DG54" s="20">
        <v>0.35</v>
      </c>
      <c r="DH54" s="20">
        <v>0.35</v>
      </c>
      <c r="DI54" s="20">
        <v>0.35</v>
      </c>
      <c r="DJ54" s="20">
        <v>0.35</v>
      </c>
      <c r="DK54" s="20">
        <v>0.39600000000000002</v>
      </c>
      <c r="DL54" s="20">
        <v>0.39600000000000002</v>
      </c>
      <c r="DM54" s="20">
        <v>0.39600000000000002</v>
      </c>
      <c r="DN54" s="20">
        <v>0.39600000000000002</v>
      </c>
      <c r="DO54" s="20">
        <v>0.39600000000000002</v>
      </c>
      <c r="DP54" s="20">
        <v>0.37</v>
      </c>
      <c r="DQ54" s="20">
        <v>0.37</v>
      </c>
      <c r="DR54" s="20">
        <v>0.37</v>
      </c>
      <c r="DS54" s="20">
        <v>0.37</v>
      </c>
      <c r="DT54" s="20">
        <v>0.37</v>
      </c>
      <c r="DU54" s="20">
        <v>0.37</v>
      </c>
      <c r="DV54" s="20">
        <v>0.37</v>
      </c>
      <c r="DW54" s="20">
        <v>0.37</v>
      </c>
      <c r="DX54" s="20">
        <v>0.37</v>
      </c>
      <c r="DY54" s="7"/>
      <c r="DZ54" s="7"/>
      <c r="EA54" s="7"/>
      <c r="EB54" s="7"/>
      <c r="EC54" s="7"/>
      <c r="ED54" s="7"/>
      <c r="EE54" s="7"/>
      <c r="EF54" s="7"/>
      <c r="EG54" s="7"/>
      <c r="EH54" s="7"/>
      <c r="EI54" s="7"/>
      <c r="EJ54" s="7"/>
      <c r="EK54" s="7"/>
      <c r="EL54" s="7"/>
      <c r="EM54" s="7"/>
      <c r="EN54" s="7"/>
      <c r="EO54" s="7"/>
      <c r="EP54" s="7"/>
      <c r="EQ54" s="7"/>
      <c r="ER54" s="7"/>
      <c r="ES54" s="7"/>
      <c r="ET54" s="7"/>
      <c r="EU54" s="7"/>
      <c r="EV54" s="7"/>
      <c r="EW54" s="7"/>
      <c r="EX54" s="7"/>
      <c r="EY54" s="7"/>
      <c r="EZ54" s="7"/>
      <c r="FA54" s="7"/>
      <c r="FB54" s="7"/>
      <c r="FC54" s="7"/>
      <c r="FD54" s="7"/>
      <c r="FE54" s="7"/>
      <c r="FF54" s="7"/>
      <c r="FG54" s="7"/>
      <c r="FH54" s="7"/>
    </row>
    <row r="55" spans="1:164" ht="15" customHeight="1" x14ac:dyDescent="0.35">
      <c r="A55" s="14"/>
      <c r="B55" s="3"/>
      <c r="C55" s="15"/>
      <c r="D55" s="12"/>
      <c r="E55" s="12"/>
      <c r="F55" s="12"/>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c r="AX55" s="12"/>
      <c r="AY55" s="12"/>
      <c r="AZ55" s="12"/>
      <c r="BA55" s="12"/>
      <c r="BB55" s="12"/>
      <c r="BC55" s="12"/>
      <c r="BD55" s="12"/>
      <c r="BE55" s="12"/>
      <c r="BF55" s="12"/>
      <c r="BG55" s="12"/>
      <c r="BH55" s="12"/>
      <c r="BI55" s="12"/>
      <c r="BJ55" s="12"/>
      <c r="BK55" s="12"/>
      <c r="BL55" s="12"/>
      <c r="BM55" s="12"/>
      <c r="BN55" s="12"/>
      <c r="BO55" s="12"/>
      <c r="BP55" s="12"/>
      <c r="BQ55" s="12"/>
      <c r="BR55" s="12"/>
      <c r="BS55" s="12"/>
      <c r="BT55" s="12"/>
      <c r="BU55" s="12"/>
      <c r="BV55" s="12"/>
      <c r="BW55" s="12"/>
      <c r="BX55" s="12"/>
      <c r="BY55" s="12"/>
      <c r="BZ55" s="12"/>
      <c r="CA55" s="12"/>
      <c r="CB55" s="12"/>
      <c r="CC55" s="12"/>
      <c r="CD55" s="12"/>
      <c r="CE55" s="12"/>
      <c r="CF55" s="12"/>
      <c r="CG55" s="12"/>
      <c r="CH55" s="12"/>
      <c r="CI55" s="12"/>
      <c r="CJ55" s="12"/>
      <c r="CK55" s="12"/>
      <c r="CL55" s="12"/>
      <c r="CM55" s="12"/>
      <c r="CN55" s="12"/>
      <c r="CO55" s="12"/>
      <c r="CP55" s="12"/>
      <c r="CQ55" s="12"/>
      <c r="CR55" s="12"/>
      <c r="CS55" s="12"/>
      <c r="CT55" s="12"/>
      <c r="CU55" s="12"/>
      <c r="CV55" s="12"/>
      <c r="CW55" s="12"/>
      <c r="CX55" s="16"/>
      <c r="CY55" s="16"/>
      <c r="CZ55" s="16"/>
      <c r="DA55" s="16"/>
      <c r="DB55" s="16"/>
      <c r="DC55" s="16"/>
      <c r="DD55" s="16"/>
      <c r="DE55" s="16"/>
      <c r="DF55" s="16"/>
      <c r="DG55" s="16"/>
      <c r="DH55" s="16"/>
      <c r="DI55" s="16"/>
      <c r="DJ55" s="16"/>
      <c r="DK55" s="16"/>
      <c r="DL55" s="16"/>
      <c r="DM55" s="16"/>
      <c r="DN55" s="16"/>
      <c r="DO55" s="16"/>
      <c r="DP55" s="16"/>
      <c r="DQ55" s="16"/>
      <c r="DR55" s="16"/>
      <c r="DS55" s="16"/>
      <c r="DT55" s="16"/>
      <c r="DU55" s="16"/>
      <c r="DV55" s="16"/>
      <c r="DW55" s="16"/>
      <c r="DX55" s="16"/>
      <c r="DY55" s="17"/>
      <c r="DZ55" s="17"/>
      <c r="EA55" s="17"/>
      <c r="EB55" s="17"/>
      <c r="EC55" s="17"/>
      <c r="ED55" s="17"/>
      <c r="EE55" s="17"/>
      <c r="EF55" s="17"/>
      <c r="EG55" s="17"/>
      <c r="EH55" s="17"/>
      <c r="EI55" s="17"/>
      <c r="EJ55" s="17"/>
      <c r="EK55" s="17"/>
      <c r="EL55" s="17"/>
      <c r="EM55" s="17"/>
      <c r="EN55" s="17"/>
      <c r="EO55" s="17"/>
      <c r="EP55" s="17"/>
      <c r="EQ55" s="17"/>
      <c r="ER55" s="17"/>
      <c r="ES55" s="17"/>
      <c r="ET55" s="17"/>
      <c r="EU55" s="17"/>
      <c r="EV55" s="17"/>
      <c r="EW55" s="17"/>
      <c r="EX55" s="17"/>
      <c r="EY55" s="17"/>
      <c r="EZ55" s="17"/>
      <c r="FA55" s="17"/>
      <c r="FB55" s="17"/>
      <c r="FC55" s="17"/>
      <c r="FD55" s="17"/>
      <c r="FE55" s="17"/>
      <c r="FF55" s="17"/>
      <c r="FG55" s="17"/>
      <c r="FH55" s="17"/>
    </row>
    <row r="56" spans="1:164" ht="231.6" customHeight="1" x14ac:dyDescent="0.35">
      <c r="A56" s="67" t="s">
        <v>78</v>
      </c>
      <c r="B56" s="24"/>
      <c r="C56" s="24"/>
      <c r="D56" s="24"/>
      <c r="E56" s="25"/>
      <c r="F56" s="25"/>
      <c r="G56" s="25"/>
      <c r="H56" s="12"/>
      <c r="I56" s="25"/>
      <c r="J56" s="25"/>
      <c r="K56" s="25"/>
      <c r="L56" s="25"/>
      <c r="M56" s="25"/>
      <c r="N56" s="25"/>
      <c r="O56" s="25"/>
      <c r="P56" s="25"/>
      <c r="Q56" s="25"/>
      <c r="R56" s="25"/>
      <c r="S56" s="25"/>
      <c r="T56" s="25"/>
      <c r="U56" s="25"/>
      <c r="V56" s="25"/>
      <c r="W56" s="25"/>
      <c r="X56" s="25"/>
      <c r="Y56" s="25"/>
      <c r="Z56" s="25"/>
      <c r="AA56" s="25"/>
      <c r="AB56" s="25"/>
      <c r="AC56" s="25"/>
      <c r="AD56" s="25"/>
      <c r="AE56" s="25"/>
      <c r="AF56" s="25"/>
      <c r="AG56" s="25"/>
      <c r="AH56" s="25"/>
      <c r="AI56" s="25"/>
      <c r="AJ56" s="25"/>
      <c r="AK56" s="25"/>
      <c r="AL56" s="25"/>
      <c r="AM56" s="25"/>
      <c r="AN56" s="25"/>
      <c r="AO56" s="25"/>
      <c r="AP56" s="25"/>
      <c r="AQ56" s="25"/>
      <c r="AR56" s="25"/>
      <c r="AS56" s="25"/>
      <c r="AT56" s="25"/>
      <c r="AU56" s="25"/>
      <c r="AV56" s="25"/>
      <c r="AW56" s="25"/>
      <c r="AX56" s="25"/>
      <c r="AY56" s="25"/>
      <c r="AZ56" s="25"/>
      <c r="BA56" s="25"/>
      <c r="BB56" s="25"/>
      <c r="BC56" s="25"/>
      <c r="BD56" s="25"/>
      <c r="BE56" s="25"/>
      <c r="BF56" s="25"/>
      <c r="BG56" s="25"/>
      <c r="BH56" s="25"/>
      <c r="BI56" s="25"/>
      <c r="BJ56" s="25"/>
      <c r="BK56" s="25"/>
      <c r="BL56" s="25"/>
      <c r="BM56" s="25"/>
      <c r="BN56" s="25"/>
      <c r="BO56" s="25"/>
      <c r="BP56" s="25"/>
      <c r="BQ56" s="25"/>
      <c r="CX56" s="17"/>
      <c r="CY56" s="17"/>
      <c r="CZ56" s="17"/>
      <c r="DA56" s="17"/>
      <c r="DB56" s="17"/>
      <c r="DC56" s="17"/>
      <c r="DD56" s="17"/>
      <c r="DE56" s="17"/>
      <c r="DF56" s="17"/>
      <c r="DG56" s="17"/>
      <c r="DH56" s="17"/>
      <c r="DI56" s="17"/>
      <c r="DJ56" s="17"/>
      <c r="DK56" s="17"/>
      <c r="DL56" s="17"/>
      <c r="DM56" s="17"/>
      <c r="DN56" s="17"/>
      <c r="DO56" s="17"/>
      <c r="DP56" s="17"/>
      <c r="DQ56" s="17"/>
      <c r="DR56" s="17"/>
      <c r="DS56" s="17"/>
      <c r="DT56" s="17"/>
      <c r="DU56" s="17"/>
      <c r="DV56" s="17"/>
      <c r="DW56" s="17"/>
      <c r="DX56" s="17"/>
      <c r="DY56" s="17"/>
      <c r="DZ56" s="17"/>
      <c r="EA56" s="17"/>
      <c r="EB56" s="17"/>
      <c r="EC56" s="17"/>
      <c r="ED56" s="17"/>
      <c r="EE56" s="17"/>
      <c r="EF56" s="17"/>
      <c r="EG56" s="17"/>
      <c r="EH56" s="17"/>
      <c r="EI56" s="17"/>
      <c r="EJ56" s="17"/>
      <c r="EK56" s="17"/>
      <c r="EL56" s="17"/>
      <c r="EM56" s="17"/>
      <c r="EN56" s="17"/>
      <c r="EO56" s="17"/>
      <c r="EP56" s="17"/>
      <c r="EQ56" s="17"/>
      <c r="ER56" s="17"/>
      <c r="ES56" s="17"/>
      <c r="ET56" s="17"/>
      <c r="EU56" s="17"/>
      <c r="EV56" s="17"/>
      <c r="EW56" s="17"/>
      <c r="EX56" s="17"/>
      <c r="EY56" s="17"/>
      <c r="EZ56" s="17"/>
      <c r="FA56" s="17"/>
      <c r="FB56" s="17"/>
      <c r="FC56" s="17"/>
      <c r="FD56" s="17"/>
      <c r="FE56" s="17"/>
      <c r="FF56" s="17"/>
      <c r="FG56" s="17"/>
      <c r="FH56" s="17"/>
    </row>
    <row r="57" spans="1:164" ht="90" customHeight="1" x14ac:dyDescent="0.35">
      <c r="A57" s="68" t="s">
        <v>77</v>
      </c>
      <c r="B57" s="25"/>
      <c r="C57" s="25"/>
      <c r="D57" s="25"/>
      <c r="E57" s="25"/>
      <c r="F57" s="25"/>
      <c r="G57" s="25"/>
      <c r="H57" s="25"/>
      <c r="I57" s="25"/>
      <c r="J57" s="25"/>
      <c r="K57" s="25"/>
      <c r="L57" s="25"/>
      <c r="M57" s="25"/>
      <c r="N57" s="25"/>
      <c r="O57" s="25"/>
      <c r="P57" s="25"/>
      <c r="Q57" s="25"/>
      <c r="R57" s="25"/>
      <c r="S57" s="25"/>
      <c r="T57" s="25"/>
      <c r="U57" s="25"/>
      <c r="V57" s="25"/>
      <c r="W57" s="25"/>
      <c r="X57" s="25"/>
      <c r="Y57" s="25"/>
      <c r="Z57" s="25"/>
      <c r="AA57" s="25"/>
      <c r="AB57" s="25"/>
      <c r="AC57" s="25"/>
      <c r="AD57" s="25"/>
      <c r="AE57" s="25"/>
      <c r="AF57" s="25"/>
      <c r="AG57" s="25"/>
      <c r="AH57" s="25"/>
      <c r="AI57" s="25"/>
      <c r="AJ57" s="25"/>
      <c r="AK57" s="25"/>
      <c r="AL57" s="25"/>
      <c r="AM57" s="25"/>
      <c r="AN57" s="25"/>
      <c r="AO57" s="25"/>
      <c r="AP57" s="25"/>
      <c r="AQ57" s="25"/>
      <c r="AR57" s="25"/>
      <c r="AS57" s="25"/>
      <c r="AT57" s="25"/>
      <c r="AU57" s="25"/>
      <c r="AV57" s="25"/>
      <c r="AW57" s="25"/>
      <c r="AX57" s="25"/>
      <c r="AY57" s="25"/>
      <c r="AZ57" s="25"/>
      <c r="BA57" s="25"/>
      <c r="BB57" s="25"/>
      <c r="BC57" s="25"/>
      <c r="BD57" s="25"/>
      <c r="BE57" s="25"/>
      <c r="BF57" s="25"/>
      <c r="BG57" s="25"/>
      <c r="BH57" s="25"/>
      <c r="BI57" s="25"/>
      <c r="BJ57" s="25"/>
      <c r="BK57" s="25"/>
      <c r="BL57" s="25"/>
      <c r="BM57" s="25"/>
      <c r="BN57" s="25"/>
      <c r="BO57" s="25"/>
      <c r="BP57" s="25"/>
      <c r="BQ57" s="25"/>
      <c r="CX57" s="7"/>
      <c r="CY57" s="7"/>
      <c r="CZ57" s="7"/>
      <c r="DA57" s="7"/>
      <c r="DB57" s="7"/>
      <c r="DC57" s="7"/>
      <c r="DD57" s="7"/>
      <c r="DE57" s="7"/>
      <c r="DF57" s="7"/>
      <c r="DG57" s="7"/>
      <c r="DH57" s="7"/>
      <c r="DI57" s="7"/>
      <c r="DJ57" s="7"/>
      <c r="DK57" s="7"/>
      <c r="DL57" s="7"/>
      <c r="DM57" s="7"/>
      <c r="DN57" s="7"/>
      <c r="DO57" s="7"/>
      <c r="DP57" s="7"/>
      <c r="DQ57" s="7"/>
      <c r="DR57" s="7"/>
      <c r="DS57" s="7"/>
      <c r="DT57" s="7"/>
      <c r="DU57" s="7"/>
      <c r="DV57" s="7"/>
      <c r="DW57" s="7"/>
      <c r="DX57" s="7"/>
      <c r="DY57" s="7"/>
      <c r="DZ57" s="7"/>
      <c r="EA57" s="7"/>
      <c r="EB57" s="7"/>
      <c r="EC57" s="7"/>
      <c r="ED57" s="7"/>
      <c r="EE57" s="7"/>
      <c r="EF57" s="7"/>
      <c r="EG57" s="7"/>
      <c r="EH57" s="7"/>
      <c r="EI57" s="7"/>
      <c r="EJ57" s="7"/>
      <c r="EK57" s="7"/>
      <c r="EL57" s="7"/>
      <c r="EM57" s="7"/>
      <c r="EN57" s="7"/>
      <c r="EO57" s="7"/>
      <c r="EP57" s="7"/>
      <c r="EQ57" s="7"/>
      <c r="ER57" s="7"/>
      <c r="ES57" s="7"/>
      <c r="ET57" s="7"/>
      <c r="EU57" s="7"/>
      <c r="EV57" s="7"/>
      <c r="EW57" s="7"/>
      <c r="EX57" s="7"/>
      <c r="EY57" s="7"/>
      <c r="EZ57" s="7"/>
      <c r="FA57" s="7"/>
      <c r="FB57" s="7"/>
      <c r="FC57" s="7"/>
      <c r="FD57" s="7"/>
      <c r="FE57" s="7"/>
      <c r="FF57" s="7"/>
      <c r="FG57" s="7"/>
      <c r="FH57" s="7"/>
    </row>
    <row r="58" spans="1:164" ht="15" customHeight="1" x14ac:dyDescent="0.35">
      <c r="A58" s="26"/>
      <c r="B58" s="25"/>
      <c r="C58" s="25"/>
      <c r="D58" s="25"/>
      <c r="E58" s="25"/>
      <c r="F58" s="25"/>
      <c r="G58" s="25"/>
      <c r="H58" s="25"/>
      <c r="I58" s="25"/>
      <c r="J58" s="25"/>
      <c r="K58" s="25"/>
      <c r="L58" s="25"/>
      <c r="M58" s="25"/>
      <c r="N58" s="25"/>
      <c r="O58" s="25"/>
      <c r="P58" s="25"/>
      <c r="Q58" s="25"/>
      <c r="R58" s="25"/>
      <c r="S58" s="25"/>
      <c r="T58" s="25"/>
      <c r="U58" s="25"/>
      <c r="V58" s="25"/>
      <c r="W58" s="25"/>
      <c r="X58" s="25"/>
      <c r="Y58" s="25"/>
      <c r="Z58" s="25"/>
      <c r="AA58" s="25"/>
      <c r="AB58" s="25"/>
      <c r="AC58" s="25"/>
      <c r="AD58" s="25"/>
      <c r="AE58" s="25"/>
      <c r="AF58" s="25"/>
      <c r="AG58" s="25"/>
      <c r="AH58" s="25"/>
      <c r="AI58" s="25"/>
      <c r="AJ58" s="25"/>
      <c r="AK58" s="25"/>
      <c r="AL58" s="25"/>
      <c r="AM58" s="25"/>
      <c r="AN58" s="25"/>
      <c r="AO58" s="25"/>
      <c r="AP58" s="25"/>
      <c r="AQ58" s="25"/>
      <c r="AR58" s="25"/>
      <c r="AS58" s="25"/>
      <c r="AT58" s="25"/>
      <c r="AU58" s="25"/>
      <c r="AV58" s="25"/>
      <c r="AW58" s="25"/>
      <c r="AX58" s="25"/>
      <c r="AY58" s="25"/>
      <c r="AZ58" s="25"/>
      <c r="BA58" s="25"/>
      <c r="BB58" s="25"/>
      <c r="BC58" s="25"/>
      <c r="BD58" s="25"/>
      <c r="BE58" s="25"/>
      <c r="BF58" s="25"/>
      <c r="BG58" s="25"/>
      <c r="BH58" s="25"/>
      <c r="BI58" s="25"/>
      <c r="BJ58" s="25"/>
      <c r="BK58" s="25"/>
      <c r="BL58" s="25"/>
      <c r="BM58" s="25"/>
      <c r="BN58" s="25"/>
      <c r="BO58" s="25"/>
      <c r="BP58" s="25"/>
      <c r="BQ58" s="25"/>
      <c r="CX58" s="7"/>
      <c r="CY58" s="7"/>
      <c r="CZ58" s="7"/>
      <c r="DA58" s="7"/>
      <c r="DB58" s="7"/>
      <c r="DC58" s="7"/>
      <c r="DD58" s="7"/>
      <c r="DE58" s="7"/>
      <c r="DF58" s="7"/>
      <c r="DG58" s="7"/>
      <c r="DH58" s="7"/>
      <c r="DI58" s="7"/>
      <c r="DJ58" s="7"/>
      <c r="DK58" s="7"/>
      <c r="DL58" s="7"/>
      <c r="DM58" s="7"/>
      <c r="DN58" s="7"/>
      <c r="DO58" s="7"/>
      <c r="DP58" s="7"/>
      <c r="DQ58" s="7"/>
      <c r="DR58" s="7"/>
      <c r="DS58" s="7"/>
      <c r="DT58" s="7"/>
      <c r="DU58" s="7"/>
      <c r="DV58" s="7"/>
      <c r="DW58" s="7"/>
      <c r="DX58" s="7"/>
      <c r="DY58" s="7"/>
      <c r="DZ58" s="7"/>
      <c r="EA58" s="7"/>
      <c r="EB58" s="7"/>
      <c r="EC58" s="7"/>
      <c r="ED58" s="7"/>
      <c r="EE58" s="7"/>
      <c r="EF58" s="7"/>
      <c r="EG58" s="7"/>
      <c r="EH58" s="7"/>
      <c r="EI58" s="7"/>
      <c r="EJ58" s="7"/>
      <c r="EK58" s="7"/>
      <c r="EL58" s="7"/>
      <c r="EM58" s="7"/>
      <c r="EN58" s="7"/>
      <c r="EO58" s="7"/>
      <c r="EP58" s="7"/>
      <c r="EQ58" s="7"/>
      <c r="ER58" s="7"/>
      <c r="ES58" s="7"/>
      <c r="ET58" s="7"/>
      <c r="EU58" s="7"/>
      <c r="EV58" s="7"/>
      <c r="EW58" s="7"/>
      <c r="EX58" s="7"/>
      <c r="EY58" s="7"/>
      <c r="EZ58" s="7"/>
      <c r="FA58" s="7"/>
      <c r="FB58" s="7"/>
      <c r="FC58" s="7"/>
      <c r="FD58" s="7"/>
      <c r="FE58" s="7"/>
      <c r="FF58" s="7"/>
      <c r="FG58" s="7"/>
      <c r="FH58" s="7"/>
    </row>
    <row r="59" spans="1:164" ht="15" customHeight="1" x14ac:dyDescent="0.35">
      <c r="A59" s="35" t="s">
        <v>70</v>
      </c>
      <c r="B59" s="27"/>
      <c r="C59" s="27"/>
      <c r="D59" s="27"/>
      <c r="E59" s="27"/>
      <c r="F59" s="27"/>
      <c r="G59" s="27"/>
      <c r="H59" s="27"/>
      <c r="I59" s="27"/>
      <c r="J59" s="27"/>
      <c r="K59" s="27"/>
      <c r="L59" s="27"/>
      <c r="M59" s="27"/>
      <c r="N59" s="27"/>
      <c r="O59" s="19"/>
      <c r="P59" s="19"/>
      <c r="Q59" s="19"/>
      <c r="R59" s="19"/>
      <c r="S59" s="19"/>
      <c r="T59" s="19"/>
      <c r="U59" s="19"/>
      <c r="V59" s="19"/>
      <c r="W59" s="19"/>
      <c r="X59" s="19"/>
      <c r="Y59" s="19"/>
      <c r="Z59" s="19"/>
      <c r="AA59" s="19"/>
      <c r="AB59" s="19"/>
      <c r="AC59" s="19"/>
      <c r="AD59" s="19"/>
      <c r="AE59" s="19"/>
      <c r="AF59" s="19"/>
      <c r="AG59" s="19"/>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c r="BS59" s="18"/>
      <c r="BT59" s="18"/>
      <c r="BU59" s="20"/>
      <c r="BV59" s="20"/>
      <c r="BW59" s="20"/>
      <c r="BX59" s="20"/>
      <c r="BY59" s="20"/>
      <c r="BZ59" s="20"/>
      <c r="CA59" s="20"/>
      <c r="CB59" s="20"/>
      <c r="CC59" s="20"/>
      <c r="CD59" s="20"/>
      <c r="CE59" s="20"/>
      <c r="CF59" s="20"/>
      <c r="CG59" s="20"/>
      <c r="CH59" s="20"/>
      <c r="CI59" s="20"/>
      <c r="CJ59" s="21"/>
      <c r="CK59" s="20"/>
      <c r="CL59" s="22"/>
      <c r="CM59" s="22"/>
      <c r="CN59" s="22"/>
      <c r="CO59" s="22"/>
      <c r="CP59" s="22"/>
      <c r="CQ59" s="22"/>
      <c r="CR59" s="22"/>
      <c r="CS59" s="22"/>
      <c r="CT59" s="22"/>
      <c r="CU59" s="22"/>
      <c r="CV59" s="22"/>
      <c r="CW59" s="22"/>
      <c r="CX59" s="22"/>
      <c r="CY59" s="22"/>
      <c r="CZ59" s="20"/>
      <c r="DA59" s="20"/>
      <c r="DB59" s="20"/>
      <c r="DC59" s="20"/>
      <c r="DD59" s="20"/>
      <c r="DE59" s="20"/>
      <c r="DF59" s="20"/>
      <c r="DG59" s="20"/>
      <c r="DH59" s="20"/>
      <c r="DI59" s="20"/>
      <c r="DJ59" s="20"/>
      <c r="DK59" s="20"/>
      <c r="DL59" s="20"/>
      <c r="DM59" s="20"/>
      <c r="DN59" s="20"/>
      <c r="DO59" s="20"/>
      <c r="DP59" s="20"/>
      <c r="DQ59" s="20"/>
      <c r="DR59" s="20"/>
      <c r="DS59" s="20"/>
      <c r="DT59" s="20"/>
      <c r="DU59" s="20"/>
      <c r="DV59" s="20"/>
      <c r="DW59" s="20"/>
      <c r="DX59" s="20"/>
      <c r="DY59" s="7"/>
      <c r="DZ59" s="7"/>
      <c r="EA59" s="7"/>
      <c r="EB59" s="7"/>
      <c r="EC59" s="7"/>
      <c r="ED59" s="7"/>
      <c r="EE59" s="7"/>
      <c r="EF59" s="7"/>
      <c r="EG59" s="7"/>
      <c r="EH59" s="7"/>
      <c r="EI59" s="7"/>
      <c r="EJ59" s="7"/>
      <c r="EK59" s="7"/>
      <c r="EL59" s="7"/>
      <c r="EM59" s="7"/>
      <c r="EN59" s="7"/>
      <c r="EO59" s="7"/>
      <c r="EP59" s="7"/>
      <c r="EQ59" s="7"/>
      <c r="ER59" s="7"/>
      <c r="ES59" s="7"/>
      <c r="ET59" s="7"/>
      <c r="EU59" s="7"/>
      <c r="EV59" s="7"/>
      <c r="EW59" s="7"/>
      <c r="EX59" s="7"/>
      <c r="EY59" s="7"/>
      <c r="EZ59" s="7"/>
      <c r="FA59" s="7"/>
      <c r="FB59" s="7"/>
      <c r="FC59" s="7"/>
      <c r="FD59" s="7"/>
      <c r="FE59" s="7"/>
      <c r="FF59" s="7"/>
      <c r="FG59" s="7"/>
      <c r="FH59" s="7"/>
    </row>
    <row r="60" spans="1:164" ht="15" customHeight="1" x14ac:dyDescent="0.35">
      <c r="A60" s="28" t="s">
        <v>71</v>
      </c>
      <c r="B60" s="29">
        <f t="shared" ref="B60:K60" si="14">COUNTIF(B2:B52,"&lt;&gt;0")</f>
        <v>0</v>
      </c>
      <c r="C60" s="29">
        <f t="shared" si="14"/>
        <v>1</v>
      </c>
      <c r="D60" s="29">
        <f t="shared" si="14"/>
        <v>1</v>
      </c>
      <c r="E60" s="29">
        <f t="shared" si="14"/>
        <v>1</v>
      </c>
      <c r="F60" s="29">
        <f t="shared" si="14"/>
        <v>1</v>
      </c>
      <c r="G60" s="29">
        <f t="shared" si="14"/>
        <v>1</v>
      </c>
      <c r="H60" s="29">
        <f t="shared" si="14"/>
        <v>1</v>
      </c>
      <c r="I60" s="29">
        <f t="shared" si="14"/>
        <v>1</v>
      </c>
      <c r="J60" s="29">
        <f t="shared" si="14"/>
        <v>1</v>
      </c>
      <c r="K60" s="29">
        <f t="shared" si="14"/>
        <v>1</v>
      </c>
      <c r="L60" s="29">
        <f t="shared" ref="L60:AQ60" si="15">COUNTIF(L2:L52,"&lt;&gt;0")</f>
        <v>1</v>
      </c>
      <c r="M60" s="29">
        <f t="shared" si="15"/>
        <v>2</v>
      </c>
      <c r="N60" s="29">
        <f t="shared" si="15"/>
        <v>3</v>
      </c>
      <c r="O60" s="29">
        <f t="shared" si="15"/>
        <v>3</v>
      </c>
      <c r="P60" s="29">
        <f t="shared" si="15"/>
        <v>3</v>
      </c>
      <c r="Q60" s="29">
        <f t="shared" si="15"/>
        <v>4</v>
      </c>
      <c r="R60" s="29">
        <f t="shared" si="15"/>
        <v>5</v>
      </c>
      <c r="S60" s="29">
        <f t="shared" si="15"/>
        <v>8</v>
      </c>
      <c r="T60" s="29">
        <f t="shared" si="15"/>
        <v>8</v>
      </c>
      <c r="U60" s="29">
        <f t="shared" si="15"/>
        <v>11</v>
      </c>
      <c r="V60" s="29">
        <f t="shared" si="15"/>
        <v>10</v>
      </c>
      <c r="W60" s="29">
        <f t="shared" si="15"/>
        <v>11</v>
      </c>
      <c r="X60" s="29">
        <f t="shared" si="15"/>
        <v>12</v>
      </c>
      <c r="Y60" s="29">
        <f t="shared" si="15"/>
        <v>13</v>
      </c>
      <c r="Z60" s="29">
        <f t="shared" si="15"/>
        <v>12</v>
      </c>
      <c r="AA60" s="29">
        <f t="shared" si="15"/>
        <v>12</v>
      </c>
      <c r="AB60" s="29">
        <f t="shared" si="15"/>
        <v>12</v>
      </c>
      <c r="AC60" s="29">
        <f t="shared" si="15"/>
        <v>12</v>
      </c>
      <c r="AD60" s="29">
        <f t="shared" si="15"/>
        <v>12</v>
      </c>
      <c r="AE60" s="29">
        <f t="shared" si="15"/>
        <v>14</v>
      </c>
      <c r="AF60" s="29">
        <f t="shared" si="15"/>
        <v>15</v>
      </c>
      <c r="AG60" s="29">
        <f t="shared" si="15"/>
        <v>18</v>
      </c>
      <c r="AH60" s="29">
        <f t="shared" si="15"/>
        <v>18</v>
      </c>
      <c r="AI60" s="29">
        <f t="shared" si="15"/>
        <v>24</v>
      </c>
      <c r="AJ60" s="29">
        <f t="shared" si="15"/>
        <v>26</v>
      </c>
      <c r="AK60" s="29">
        <f t="shared" si="15"/>
        <v>29</v>
      </c>
      <c r="AL60" s="29">
        <f t="shared" si="15"/>
        <v>30</v>
      </c>
      <c r="AM60" s="29">
        <f t="shared" si="15"/>
        <v>32</v>
      </c>
      <c r="AN60" s="29">
        <f t="shared" si="15"/>
        <v>32</v>
      </c>
      <c r="AO60" s="29">
        <f t="shared" si="15"/>
        <v>33</v>
      </c>
      <c r="AP60" s="29">
        <f t="shared" si="15"/>
        <v>33</v>
      </c>
      <c r="AQ60" s="29">
        <f t="shared" si="15"/>
        <v>33</v>
      </c>
      <c r="AR60" s="29">
        <f t="shared" ref="AR60:BW60" si="16">COUNTIF(AR2:AR52,"&lt;&gt;0")</f>
        <v>33</v>
      </c>
      <c r="AS60" s="29">
        <f t="shared" si="16"/>
        <v>32</v>
      </c>
      <c r="AT60" s="29">
        <f t="shared" si="16"/>
        <v>31</v>
      </c>
      <c r="AU60" s="29">
        <f t="shared" si="16"/>
        <v>31</v>
      </c>
      <c r="AV60" s="29">
        <f t="shared" si="16"/>
        <v>31</v>
      </c>
      <c r="AW60" s="29">
        <f t="shared" si="16"/>
        <v>31</v>
      </c>
      <c r="AX60" s="29">
        <f t="shared" si="16"/>
        <v>31</v>
      </c>
      <c r="AY60" s="29">
        <f t="shared" si="16"/>
        <v>32</v>
      </c>
      <c r="AZ60" s="29">
        <f t="shared" si="16"/>
        <v>32</v>
      </c>
      <c r="BA60" s="29">
        <f t="shared" si="16"/>
        <v>32</v>
      </c>
      <c r="BB60" s="29">
        <f t="shared" si="16"/>
        <v>32</v>
      </c>
      <c r="BC60" s="29">
        <f t="shared" si="16"/>
        <v>32</v>
      </c>
      <c r="BD60" s="29">
        <f t="shared" si="16"/>
        <v>32</v>
      </c>
      <c r="BE60" s="29">
        <f t="shared" si="16"/>
        <v>32</v>
      </c>
      <c r="BF60" s="29">
        <f t="shared" si="16"/>
        <v>32</v>
      </c>
      <c r="BG60" s="29">
        <f t="shared" si="16"/>
        <v>32</v>
      </c>
      <c r="BH60" s="29">
        <f t="shared" si="16"/>
        <v>31</v>
      </c>
      <c r="BI60" s="29">
        <f t="shared" si="16"/>
        <v>32</v>
      </c>
      <c r="BJ60" s="29">
        <f t="shared" si="16"/>
        <v>32</v>
      </c>
      <c r="BK60" s="29">
        <f t="shared" si="16"/>
        <v>33</v>
      </c>
      <c r="BL60" s="29">
        <f t="shared" si="16"/>
        <v>33</v>
      </c>
      <c r="BM60" s="29">
        <f t="shared" si="16"/>
        <v>33</v>
      </c>
      <c r="BN60" s="29">
        <f t="shared" si="16"/>
        <v>34</v>
      </c>
      <c r="BO60" s="29">
        <f t="shared" si="16"/>
        <v>34</v>
      </c>
      <c r="BP60" s="29">
        <f t="shared" si="16"/>
        <v>34</v>
      </c>
      <c r="BQ60" s="29">
        <f t="shared" si="16"/>
        <v>35</v>
      </c>
      <c r="BR60" s="29">
        <f t="shared" si="16"/>
        <v>36</v>
      </c>
      <c r="BS60" s="29">
        <f t="shared" si="16"/>
        <v>38</v>
      </c>
      <c r="BT60" s="29">
        <f t="shared" si="16"/>
        <v>38</v>
      </c>
      <c r="BU60" s="29">
        <f t="shared" si="16"/>
        <v>41</v>
      </c>
      <c r="BV60" s="29">
        <f t="shared" si="16"/>
        <v>41</v>
      </c>
      <c r="BW60" s="29">
        <f t="shared" si="16"/>
        <v>41</v>
      </c>
      <c r="BX60" s="29">
        <f t="shared" ref="BX60:DC60" si="17">COUNTIF(BX2:BX52,"&lt;&gt;0")</f>
        <v>41</v>
      </c>
      <c r="BY60" s="29">
        <f t="shared" si="17"/>
        <v>41</v>
      </c>
      <c r="BZ60" s="29">
        <f t="shared" si="17"/>
        <v>42</v>
      </c>
      <c r="CA60" s="29">
        <f t="shared" si="17"/>
        <v>42</v>
      </c>
      <c r="CB60" s="29">
        <f t="shared" si="17"/>
        <v>42</v>
      </c>
      <c r="CC60" s="29">
        <f t="shared" si="17"/>
        <v>42</v>
      </c>
      <c r="CD60" s="29">
        <f t="shared" si="17"/>
        <v>41</v>
      </c>
      <c r="CE60" s="29">
        <f t="shared" si="17"/>
        <v>41</v>
      </c>
      <c r="CF60" s="29">
        <f t="shared" si="17"/>
        <v>41</v>
      </c>
      <c r="CG60" s="29">
        <f t="shared" si="17"/>
        <v>41</v>
      </c>
      <c r="CH60" s="29">
        <f t="shared" si="17"/>
        <v>41</v>
      </c>
      <c r="CI60" s="29">
        <f t="shared" si="17"/>
        <v>41</v>
      </c>
      <c r="CJ60" s="30">
        <f t="shared" si="17"/>
        <v>41</v>
      </c>
      <c r="CK60" s="29">
        <f t="shared" si="17"/>
        <v>41</v>
      </c>
      <c r="CL60" s="29">
        <f t="shared" si="17"/>
        <v>41</v>
      </c>
      <c r="CM60" s="29">
        <f t="shared" si="17"/>
        <v>41</v>
      </c>
      <c r="CN60" s="29">
        <f t="shared" si="17"/>
        <v>41</v>
      </c>
      <c r="CO60" s="29">
        <f t="shared" si="17"/>
        <v>42</v>
      </c>
      <c r="CP60" s="29">
        <f t="shared" si="17"/>
        <v>42</v>
      </c>
      <c r="CQ60" s="29">
        <f t="shared" si="17"/>
        <v>42</v>
      </c>
      <c r="CR60" s="29">
        <f t="shared" si="17"/>
        <v>42</v>
      </c>
      <c r="CS60" s="29">
        <f t="shared" si="17"/>
        <v>42</v>
      </c>
      <c r="CT60" s="29">
        <f t="shared" si="17"/>
        <v>42</v>
      </c>
      <c r="CU60" s="29">
        <f t="shared" si="17"/>
        <v>42</v>
      </c>
      <c r="CV60" s="29">
        <f t="shared" si="17"/>
        <v>42</v>
      </c>
      <c r="CW60" s="29">
        <f t="shared" si="17"/>
        <v>42</v>
      </c>
      <c r="CX60" s="29">
        <f t="shared" si="17"/>
        <v>42</v>
      </c>
      <c r="CY60" s="29">
        <f t="shared" si="17"/>
        <v>42</v>
      </c>
      <c r="CZ60" s="29">
        <f t="shared" si="17"/>
        <v>42</v>
      </c>
      <c r="DA60" s="29">
        <f t="shared" si="17"/>
        <v>42</v>
      </c>
      <c r="DB60" s="29">
        <f t="shared" si="17"/>
        <v>42</v>
      </c>
      <c r="DC60" s="29">
        <f t="shared" si="17"/>
        <v>42</v>
      </c>
      <c r="DD60" s="29">
        <f t="shared" ref="DD60:DX60" si="18">COUNTIF(DD2:DD52,"&lt;&gt;0")</f>
        <v>42</v>
      </c>
      <c r="DE60" s="29">
        <f t="shared" si="18"/>
        <v>42</v>
      </c>
      <c r="DF60" s="29">
        <f t="shared" si="18"/>
        <v>42</v>
      </c>
      <c r="DG60" s="29">
        <f t="shared" si="18"/>
        <v>42</v>
      </c>
      <c r="DH60" s="29">
        <f t="shared" si="18"/>
        <v>42</v>
      </c>
      <c r="DI60" s="29">
        <f t="shared" si="18"/>
        <v>42</v>
      </c>
      <c r="DJ60" s="29">
        <f t="shared" si="18"/>
        <v>42</v>
      </c>
      <c r="DK60" s="29">
        <f t="shared" si="18"/>
        <v>42</v>
      </c>
      <c r="DL60" s="29">
        <f t="shared" si="18"/>
        <v>42</v>
      </c>
      <c r="DM60" s="29">
        <f t="shared" si="18"/>
        <v>42</v>
      </c>
      <c r="DN60" s="29">
        <f t="shared" si="18"/>
        <v>42</v>
      </c>
      <c r="DO60" s="29">
        <f t="shared" si="18"/>
        <v>42</v>
      </c>
      <c r="DP60" s="29">
        <f t="shared" si="18"/>
        <v>42</v>
      </c>
      <c r="DQ60" s="29">
        <f t="shared" si="18"/>
        <v>42</v>
      </c>
      <c r="DR60" s="29">
        <f t="shared" si="18"/>
        <v>42</v>
      </c>
      <c r="DS60" s="29">
        <f t="shared" si="18"/>
        <v>42</v>
      </c>
      <c r="DT60" s="29">
        <f t="shared" si="18"/>
        <v>42</v>
      </c>
      <c r="DU60" s="29">
        <f t="shared" si="18"/>
        <v>42</v>
      </c>
      <c r="DV60" s="29">
        <f t="shared" si="18"/>
        <v>42</v>
      </c>
      <c r="DW60" s="29">
        <f t="shared" si="18"/>
        <v>42</v>
      </c>
      <c r="DX60" s="29">
        <f t="shared" si="18"/>
        <v>42</v>
      </c>
      <c r="DY60" s="7"/>
      <c r="DZ60" s="7"/>
      <c r="EA60" s="7"/>
      <c r="EB60" s="7"/>
      <c r="EC60" s="7"/>
      <c r="ED60" s="7"/>
      <c r="EE60" s="7"/>
      <c r="EF60" s="7"/>
      <c r="EG60" s="7"/>
      <c r="EH60" s="7"/>
      <c r="EI60" s="7"/>
      <c r="EJ60" s="7"/>
      <c r="EK60" s="7"/>
      <c r="EL60" s="7"/>
      <c r="EM60" s="7"/>
      <c r="EN60" s="7"/>
      <c r="EO60" s="7"/>
      <c r="EP60" s="7"/>
      <c r="EQ60" s="7"/>
      <c r="ER60" s="7"/>
      <c r="ES60" s="7"/>
      <c r="ET60" s="7"/>
      <c r="EU60" s="7"/>
      <c r="EV60" s="7"/>
      <c r="EW60" s="7"/>
      <c r="EX60" s="7"/>
      <c r="EY60" s="7"/>
      <c r="EZ60" s="7"/>
      <c r="FA60" s="7"/>
      <c r="FB60" s="7"/>
      <c r="FC60" s="7"/>
      <c r="FD60" s="7"/>
      <c r="FE60" s="7"/>
      <c r="FF60" s="7"/>
      <c r="FG60" s="7"/>
      <c r="FH60" s="7"/>
    </row>
    <row r="61" spans="1:164" ht="15" customHeight="1" x14ac:dyDescent="0.35">
      <c r="A61" s="31" t="s">
        <v>72</v>
      </c>
      <c r="B61" s="7">
        <f>MEDIAN(B2:B52)</f>
        <v>0</v>
      </c>
      <c r="C61" s="7">
        <f t="shared" ref="C61:AH61" si="19">MEDIAN(C2:C52)</f>
        <v>0</v>
      </c>
      <c r="D61" s="7">
        <f t="shared" si="19"/>
        <v>0</v>
      </c>
      <c r="E61" s="7">
        <f t="shared" si="19"/>
        <v>0</v>
      </c>
      <c r="F61" s="7">
        <f t="shared" si="19"/>
        <v>0</v>
      </c>
      <c r="G61" s="7">
        <f t="shared" si="19"/>
        <v>0</v>
      </c>
      <c r="H61" s="7">
        <f t="shared" si="19"/>
        <v>0</v>
      </c>
      <c r="I61" s="7">
        <f t="shared" si="19"/>
        <v>0</v>
      </c>
      <c r="J61" s="7">
        <f t="shared" si="19"/>
        <v>0</v>
      </c>
      <c r="K61" s="7">
        <f t="shared" si="19"/>
        <v>0</v>
      </c>
      <c r="L61" s="7">
        <f t="shared" si="19"/>
        <v>0</v>
      </c>
      <c r="M61" s="7">
        <f t="shared" si="19"/>
        <v>0</v>
      </c>
      <c r="N61" s="7">
        <f t="shared" si="19"/>
        <v>0</v>
      </c>
      <c r="O61" s="7">
        <f t="shared" si="19"/>
        <v>0</v>
      </c>
      <c r="P61" s="7">
        <f t="shared" si="19"/>
        <v>0</v>
      </c>
      <c r="Q61" s="7">
        <f t="shared" si="19"/>
        <v>0</v>
      </c>
      <c r="R61" s="7">
        <f t="shared" si="19"/>
        <v>0</v>
      </c>
      <c r="S61" s="7">
        <f t="shared" si="19"/>
        <v>0</v>
      </c>
      <c r="T61" s="7">
        <f t="shared" si="19"/>
        <v>0</v>
      </c>
      <c r="U61" s="7">
        <f t="shared" si="19"/>
        <v>0</v>
      </c>
      <c r="V61" s="7">
        <f t="shared" si="19"/>
        <v>0</v>
      </c>
      <c r="W61" s="7">
        <f t="shared" si="19"/>
        <v>0</v>
      </c>
      <c r="X61" s="7">
        <f t="shared" si="19"/>
        <v>0</v>
      </c>
      <c r="Y61" s="7">
        <f t="shared" si="19"/>
        <v>0</v>
      </c>
      <c r="Z61" s="7">
        <f t="shared" si="19"/>
        <v>0</v>
      </c>
      <c r="AA61" s="7">
        <f t="shared" si="19"/>
        <v>0</v>
      </c>
      <c r="AB61" s="7">
        <f t="shared" si="19"/>
        <v>0</v>
      </c>
      <c r="AC61" s="7">
        <f t="shared" si="19"/>
        <v>0</v>
      </c>
      <c r="AD61" s="7">
        <f t="shared" si="19"/>
        <v>0</v>
      </c>
      <c r="AE61" s="7">
        <f t="shared" si="19"/>
        <v>0</v>
      </c>
      <c r="AF61" s="7">
        <f t="shared" si="19"/>
        <v>0</v>
      </c>
      <c r="AG61" s="7">
        <f t="shared" si="19"/>
        <v>0</v>
      </c>
      <c r="AH61" s="7">
        <f t="shared" si="19"/>
        <v>0</v>
      </c>
      <c r="AI61" s="7">
        <f t="shared" ref="AI61:BN61" si="20">MEDIAN(AI2:AI52)</f>
        <v>0</v>
      </c>
      <c r="AJ61" s="7">
        <f t="shared" si="20"/>
        <v>1.4999999999999999E-2</v>
      </c>
      <c r="AK61" s="7">
        <f t="shared" si="20"/>
        <v>0.03</v>
      </c>
      <c r="AL61" s="7">
        <f t="shared" si="20"/>
        <v>0.04</v>
      </c>
      <c r="AM61" s="7">
        <f t="shared" si="20"/>
        <v>0.04</v>
      </c>
      <c r="AN61" s="7">
        <f t="shared" si="20"/>
        <v>0.04</v>
      </c>
      <c r="AO61" s="7">
        <f t="shared" si="20"/>
        <v>0.04</v>
      </c>
      <c r="AP61" s="7">
        <f t="shared" si="20"/>
        <v>0.04</v>
      </c>
      <c r="AQ61" s="7">
        <f t="shared" si="20"/>
        <v>0.04</v>
      </c>
      <c r="AR61" s="7">
        <f t="shared" si="20"/>
        <v>0.04</v>
      </c>
      <c r="AS61" s="7">
        <f t="shared" si="20"/>
        <v>0.04</v>
      </c>
      <c r="AT61" s="7">
        <f t="shared" si="20"/>
        <v>0.03</v>
      </c>
      <c r="AU61" s="7">
        <f t="shared" si="20"/>
        <v>0.03</v>
      </c>
      <c r="AV61" s="7">
        <f t="shared" si="20"/>
        <v>3.5000000000000003E-2</v>
      </c>
      <c r="AW61" s="7">
        <f t="shared" si="20"/>
        <v>3.5000000000000003E-2</v>
      </c>
      <c r="AX61" s="7">
        <f t="shared" si="20"/>
        <v>0.04</v>
      </c>
      <c r="AY61" s="7">
        <f t="shared" si="20"/>
        <v>0.04</v>
      </c>
      <c r="AZ61" s="7">
        <f t="shared" si="20"/>
        <v>0.04</v>
      </c>
      <c r="BA61" s="7">
        <f t="shared" si="20"/>
        <v>0.04</v>
      </c>
      <c r="BB61" s="7">
        <f t="shared" si="20"/>
        <v>0.04</v>
      </c>
      <c r="BC61" s="7">
        <f t="shared" si="20"/>
        <v>0.04</v>
      </c>
      <c r="BD61" s="7">
        <f t="shared" si="20"/>
        <v>0.04</v>
      </c>
      <c r="BE61" s="7">
        <f t="shared" si="20"/>
        <v>0.04</v>
      </c>
      <c r="BF61" s="7">
        <f t="shared" si="20"/>
        <v>0.04</v>
      </c>
      <c r="BG61" s="7">
        <f t="shared" si="20"/>
        <v>4.4999999999999998E-2</v>
      </c>
      <c r="BH61" s="7">
        <f t="shared" si="20"/>
        <v>4.4999999999999998E-2</v>
      </c>
      <c r="BI61" s="7">
        <f t="shared" si="20"/>
        <v>0.05</v>
      </c>
      <c r="BJ61" s="7">
        <f t="shared" si="20"/>
        <v>0.05</v>
      </c>
      <c r="BK61" s="7">
        <f t="shared" si="20"/>
        <v>0.05</v>
      </c>
      <c r="BL61" s="7">
        <f t="shared" si="20"/>
        <v>0.05</v>
      </c>
      <c r="BM61" s="7">
        <f t="shared" si="20"/>
        <v>0.05</v>
      </c>
      <c r="BN61" s="7">
        <f t="shared" si="20"/>
        <v>0.05</v>
      </c>
      <c r="BO61" s="7">
        <f t="shared" ref="BO61:CT61" si="21">MEDIAN(BO2:BO52)</f>
        <v>0.05</v>
      </c>
      <c r="BP61" s="7">
        <f t="shared" si="21"/>
        <v>0.05</v>
      </c>
      <c r="BQ61" s="7">
        <f t="shared" si="21"/>
        <v>0.05</v>
      </c>
      <c r="BR61" s="7">
        <f t="shared" si="21"/>
        <v>5.5E-2</v>
      </c>
      <c r="BS61" s="7">
        <f t="shared" si="21"/>
        <v>0.06</v>
      </c>
      <c r="BT61" s="7">
        <f t="shared" si="21"/>
        <v>0.06</v>
      </c>
      <c r="BU61" s="7">
        <f t="shared" si="21"/>
        <v>0.06</v>
      </c>
      <c r="BV61" s="7">
        <f t="shared" si="21"/>
        <v>0.06</v>
      </c>
      <c r="BW61" s="7">
        <f t="shared" si="21"/>
        <v>0.06</v>
      </c>
      <c r="BX61" s="7">
        <f t="shared" si="21"/>
        <v>0.06</v>
      </c>
      <c r="BY61" s="7">
        <f t="shared" si="21"/>
        <v>0.06</v>
      </c>
      <c r="BZ61" s="7">
        <f t="shared" si="21"/>
        <v>6.5000000000000002E-2</v>
      </c>
      <c r="CA61" s="7">
        <f t="shared" si="21"/>
        <v>7.0000000000000007E-2</v>
      </c>
      <c r="CB61" s="7">
        <f t="shared" si="21"/>
        <v>7.0000000000000007E-2</v>
      </c>
      <c r="CC61" s="7">
        <f t="shared" si="21"/>
        <v>7.0000000000000007E-2</v>
      </c>
      <c r="CD61" s="7">
        <f t="shared" si="21"/>
        <v>0.06</v>
      </c>
      <c r="CE61" s="7">
        <f t="shared" si="21"/>
        <v>0.06</v>
      </c>
      <c r="CF61" s="7">
        <f t="shared" si="21"/>
        <v>0.06</v>
      </c>
      <c r="CG61" s="7">
        <f t="shared" si="21"/>
        <v>6.3500000000000001E-2</v>
      </c>
      <c r="CH61" s="7">
        <f t="shared" si="21"/>
        <v>0.06</v>
      </c>
      <c r="CI61" s="7">
        <f t="shared" si="21"/>
        <v>0.06</v>
      </c>
      <c r="CJ61" s="6">
        <f t="shared" si="21"/>
        <v>7.0000000000000007E-2</v>
      </c>
      <c r="CK61" s="7">
        <f t="shared" si="21"/>
        <v>0.06</v>
      </c>
      <c r="CL61" s="7">
        <f t="shared" si="21"/>
        <v>0.06</v>
      </c>
      <c r="CM61" s="7">
        <f t="shared" si="21"/>
        <v>0.06</v>
      </c>
      <c r="CN61" s="7">
        <f t="shared" si="21"/>
        <v>0.06</v>
      </c>
      <c r="CO61" s="7">
        <f t="shared" si="21"/>
        <v>6.25E-2</v>
      </c>
      <c r="CP61" s="7">
        <f t="shared" si="21"/>
        <v>6.5000000000000002E-2</v>
      </c>
      <c r="CQ61" s="7">
        <f t="shared" si="21"/>
        <v>6.5000000000000002E-2</v>
      </c>
      <c r="CR61" s="7">
        <f t="shared" si="21"/>
        <v>6.5000000000000002E-2</v>
      </c>
      <c r="CS61" s="7">
        <f t="shared" si="21"/>
        <v>0.06</v>
      </c>
      <c r="CT61" s="7">
        <f t="shared" si="21"/>
        <v>0.06</v>
      </c>
      <c r="CU61" s="7">
        <f t="shared" ref="CU61:DW61" si="22">MEDIAN(CU2:CU52)</f>
        <v>0.06</v>
      </c>
      <c r="CV61" s="7">
        <f t="shared" si="22"/>
        <v>0.06</v>
      </c>
      <c r="CW61" s="7">
        <f t="shared" si="22"/>
        <v>0.06</v>
      </c>
      <c r="CX61" s="7">
        <f t="shared" si="22"/>
        <v>0.06</v>
      </c>
      <c r="CY61" s="7">
        <f t="shared" si="22"/>
        <v>0.06</v>
      </c>
      <c r="CZ61" s="7">
        <f t="shared" si="22"/>
        <v>0.06</v>
      </c>
      <c r="DA61" s="7">
        <f t="shared" si="22"/>
        <v>0.06</v>
      </c>
      <c r="DB61" s="7">
        <f t="shared" si="22"/>
        <v>0.06</v>
      </c>
      <c r="DC61" s="7">
        <f t="shared" si="22"/>
        <v>0.06</v>
      </c>
      <c r="DD61" s="7">
        <f t="shared" si="22"/>
        <v>0.06</v>
      </c>
      <c r="DE61" s="7">
        <f t="shared" si="22"/>
        <v>0.06</v>
      </c>
      <c r="DF61" s="7">
        <f t="shared" si="22"/>
        <v>5.9500000000000004E-2</v>
      </c>
      <c r="DG61" s="7">
        <f t="shared" si="22"/>
        <v>0.06</v>
      </c>
      <c r="DH61" s="7">
        <f t="shared" si="22"/>
        <v>0.06</v>
      </c>
      <c r="DI61" s="7">
        <f t="shared" si="22"/>
        <v>5.9900000000000002E-2</v>
      </c>
      <c r="DJ61" s="7">
        <f t="shared" si="22"/>
        <v>5.9900000000000002E-2</v>
      </c>
      <c r="DK61" s="7">
        <f t="shared" si="22"/>
        <v>5.9249999999999997E-2</v>
      </c>
      <c r="DL61" s="7">
        <f t="shared" si="22"/>
        <v>5.7500000000000002E-2</v>
      </c>
      <c r="DM61" s="7">
        <f t="shared" si="22"/>
        <v>5.7500000000000002E-2</v>
      </c>
      <c r="DN61" s="7">
        <f t="shared" si="22"/>
        <v>5.7500000000000002E-2</v>
      </c>
      <c r="DO61" s="7">
        <f t="shared" si="22"/>
        <v>5.7500000000000002E-2</v>
      </c>
      <c r="DP61" s="7">
        <f t="shared" si="22"/>
        <v>5.7500000000000002E-2</v>
      </c>
      <c r="DQ61" s="7">
        <f t="shared" si="22"/>
        <v>5.4000000000000006E-2</v>
      </c>
      <c r="DR61" s="7">
        <f t="shared" si="22"/>
        <v>5.4000000000000006E-2</v>
      </c>
      <c r="DS61" s="7">
        <f t="shared" si="22"/>
        <v>5.7000000000000002E-2</v>
      </c>
      <c r="DT61" s="7">
        <f t="shared" si="22"/>
        <v>0.05</v>
      </c>
      <c r="DU61" s="7">
        <f t="shared" si="22"/>
        <v>0.05</v>
      </c>
      <c r="DV61" s="7">
        <f t="shared" si="22"/>
        <v>0.05</v>
      </c>
      <c r="DW61" s="7">
        <f t="shared" si="22"/>
        <v>4.82E-2</v>
      </c>
      <c r="DX61" s="7">
        <f t="shared" ref="DX61" si="23">MEDIAN(DX2:DX52)</f>
        <v>4.7E-2</v>
      </c>
      <c r="DY61" s="7"/>
      <c r="DZ61" s="7"/>
      <c r="EA61" s="7"/>
      <c r="EB61" s="7"/>
      <c r="EC61" s="7"/>
      <c r="ED61" s="7"/>
      <c r="EE61" s="7"/>
      <c r="EF61" s="7"/>
      <c r="EG61" s="7"/>
      <c r="EH61" s="7"/>
      <c r="EI61" s="7"/>
      <c r="EJ61" s="7"/>
      <c r="EK61" s="7"/>
      <c r="EL61" s="7"/>
      <c r="EM61" s="7"/>
      <c r="EN61" s="7"/>
      <c r="EO61" s="7"/>
      <c r="EP61" s="7"/>
      <c r="EQ61" s="7"/>
      <c r="ER61" s="7"/>
      <c r="ES61" s="7"/>
      <c r="ET61" s="7"/>
      <c r="EU61" s="7"/>
      <c r="EV61" s="7"/>
      <c r="EW61" s="7"/>
      <c r="EX61" s="7"/>
      <c r="EY61" s="7"/>
      <c r="EZ61" s="7"/>
      <c r="FA61" s="7"/>
      <c r="FB61" s="7"/>
      <c r="FC61" s="7"/>
      <c r="FD61" s="7"/>
      <c r="FE61" s="7"/>
      <c r="FF61" s="7"/>
      <c r="FG61" s="7"/>
      <c r="FH61" s="7"/>
    </row>
    <row r="62" spans="1:164" ht="15" customHeight="1" x14ac:dyDescent="0.35">
      <c r="A62" s="31" t="s">
        <v>73</v>
      </c>
      <c r="B62" s="7"/>
      <c r="C62" s="7" cm="1">
        <f t="array" ref="C62">MEDIAN(IF(C2:C52&gt;0,C2:C52))</f>
        <v>0.02</v>
      </c>
      <c r="D62" s="7" cm="1">
        <f t="array" ref="D62">MEDIAN(IF(D2:D52&gt;0,D2:D52))</f>
        <v>0.02</v>
      </c>
      <c r="E62" s="7" cm="1">
        <f t="array" ref="E62">MEDIAN(IF(E2:E52&gt;0,E2:E52))</f>
        <v>0.02</v>
      </c>
      <c r="F62" s="7" cm="1">
        <f t="array" ref="F62">MEDIAN(IF(F2:F52&gt;0,F2:F52))</f>
        <v>0.02</v>
      </c>
      <c r="G62" s="7" cm="1">
        <f t="array" ref="G62">MEDIAN(IF(G2:G52&gt;0,G2:G52))</f>
        <v>0.02</v>
      </c>
      <c r="H62" s="7" cm="1">
        <f t="array" ref="H62">MEDIAN(IF(H2:H52&gt;0,H2:H52))</f>
        <v>0.02</v>
      </c>
      <c r="I62" s="7" cm="1">
        <f t="array" ref="I62">MEDIAN(IF(I2:I52&gt;0,I2:I52))</f>
        <v>0.02</v>
      </c>
      <c r="J62" s="7" cm="1">
        <f t="array" ref="J62">MEDIAN(IF(J2:J52&gt;0,J2:J52))</f>
        <v>0.02</v>
      </c>
      <c r="K62" s="7" cm="1">
        <f t="array" ref="K62">MEDIAN(IF(K2:K52&gt;0,K2:K52))</f>
        <v>0.04</v>
      </c>
      <c r="L62" s="7" cm="1">
        <f t="array" ref="L62">MEDIAN(IF(L2:L52&gt;0,L2:L52))</f>
        <v>0.04</v>
      </c>
      <c r="M62" s="7" cm="1">
        <f t="array" ref="M62">MEDIAN(IF(M2:M52&gt;0,M2:M52))</f>
        <v>0.05</v>
      </c>
      <c r="N62" s="7" cm="1">
        <f t="array" ref="N62">MEDIAN(IF(N2:N52&gt;0,N2:N52))</f>
        <v>0.04</v>
      </c>
      <c r="O62" s="7" cm="1">
        <f t="array" ref="O62">MEDIAN(IF(O2:O52&gt;0,O2:O52))</f>
        <v>0.03</v>
      </c>
      <c r="P62" s="7" cm="1">
        <f t="array" ref="P62">MEDIAN(IF(P2:P52&gt;0,P2:P52))</f>
        <v>0.03</v>
      </c>
      <c r="Q62" s="7" cm="1">
        <f t="array" ref="Q62">MEDIAN(IF(Q2:Q52&gt;0,Q2:Q52))</f>
        <v>0.04</v>
      </c>
      <c r="R62" s="7" cm="1">
        <f t="array" ref="R62">MEDIAN(IF(R2:R52&gt;0,R2:R52))</f>
        <v>0.03</v>
      </c>
      <c r="S62" s="7" cm="1">
        <f t="array" ref="S62">MEDIAN(IF(S2:S52&gt;0,S2:S52))</f>
        <v>1.2500000000000001E-2</v>
      </c>
      <c r="T62" s="7" cm="1">
        <f t="array" ref="T62">MEDIAN(IF(T2:T52&gt;0,T2:T52))</f>
        <v>1.4999999999999999E-2</v>
      </c>
      <c r="U62" s="7" cm="1">
        <f t="array" ref="U62">MEDIAN(IF(U2:U52&gt;0,U2:U52))</f>
        <v>2.5000000000000001E-2</v>
      </c>
      <c r="V62" s="7" cm="1">
        <f t="array" ref="V62">MEDIAN(IF(V2:V52&gt;0,V2:V52))</f>
        <v>0.02</v>
      </c>
      <c r="W62" s="7" cm="1">
        <f t="array" ref="W62">MEDIAN(IF(W2:W52&gt;0,W2:W52))</f>
        <v>0.03</v>
      </c>
      <c r="X62" s="7" cm="1">
        <f t="array" ref="X62">MEDIAN(IF(X2:X52&gt;0,X2:X52))</f>
        <v>0.03</v>
      </c>
      <c r="Y62" s="7" cm="1">
        <f t="array" ref="Y62">MEDIAN(IF(Y2:Y52&gt;0,Y2:Y52))</f>
        <v>0.03</v>
      </c>
      <c r="Z62" s="7" cm="1">
        <f t="array" ref="Z62">MEDIAN(IF(Z2:Z52&gt;0,Z2:Z52))</f>
        <v>0.03</v>
      </c>
      <c r="AA62" s="7" cm="1">
        <f t="array" ref="AA62">MEDIAN(IF(AA2:AA52&gt;0,AA2:AA52))</f>
        <v>0.04</v>
      </c>
      <c r="AB62" s="7" cm="1">
        <f t="array" ref="AB62">MEDIAN(IF(AB2:AB52&gt;0,AB2:AB52))</f>
        <v>0.04</v>
      </c>
      <c r="AC62" s="7" cm="1">
        <f t="array" ref="AC62">MEDIAN(IF(AC2:AC52&gt;0,AC2:AC52))</f>
        <v>0.04</v>
      </c>
      <c r="AD62" s="7" cm="1">
        <f t="array" ref="AD62">MEDIAN(IF(AD2:AD52&gt;0,AD2:AD52))</f>
        <v>0.04</v>
      </c>
      <c r="AE62" s="7" cm="1">
        <f t="array" ref="AE62">MEDIAN(IF(AE2:AE52&gt;0,AE2:AE52))</f>
        <v>0.05</v>
      </c>
      <c r="AF62" s="7" cm="1">
        <f t="array" ref="AF62">MEDIAN(IF(AF2:AF52&gt;0,AF2:AF52))</f>
        <v>0.05</v>
      </c>
      <c r="AG62" s="7" cm="1">
        <f t="array" ref="AG62">MEDIAN(IF(AG2:AG52&gt;0,AG2:AG52))</f>
        <v>0.05</v>
      </c>
      <c r="AH62" s="7" cm="1">
        <f t="array" ref="AH62">MEDIAN(IF(AH2:AH52&gt;0,AH2:AH52))</f>
        <v>0.05</v>
      </c>
      <c r="AI62" s="7" cm="1">
        <f t="array" ref="AI62">MEDIAN(IF(AI2:AI52&gt;0,AI2:AI52))</f>
        <v>0.05</v>
      </c>
      <c r="AJ62" s="7" cm="1">
        <f t="array" ref="AJ62">MEDIAN(IF(AJ2:AJ52&gt;0,AJ2:AJ52))</f>
        <v>0.05</v>
      </c>
      <c r="AK62" s="7" cm="1">
        <f t="array" ref="AK62">MEDIAN(IF(AK2:AK52&gt;0,AK2:AK52))</f>
        <v>0.05</v>
      </c>
      <c r="AL62" s="7" cm="1">
        <f t="array" ref="AL62">MEDIAN(IF(AL2:AL52&gt;0,AL2:AL52))</f>
        <v>0.05</v>
      </c>
      <c r="AM62" s="7" cm="1">
        <f t="array" ref="AM62">MEDIAN(IF(AM2:AM52&gt;0,AM2:AM52))</f>
        <v>0.05</v>
      </c>
      <c r="AN62" s="7" cm="1">
        <f t="array" ref="AN62">MEDIAN(IF(AN2:AN52&gt;0,AN2:AN52))</f>
        <v>0.05</v>
      </c>
      <c r="AO62" s="7" cm="1">
        <f t="array" ref="AO62">MEDIAN(IF(AO2:AO52&gt;0,AO2:AO52))</f>
        <v>0.05</v>
      </c>
      <c r="AP62" s="7" cm="1">
        <f t="array" ref="AP62">MEDIAN(IF(AP2:AP52&gt;0,AP2:AP52))</f>
        <v>0.05</v>
      </c>
      <c r="AQ62" s="7" cm="1">
        <f t="array" ref="AQ62">MEDIAN(IF(AQ2:AQ52&gt;0,AQ2:AQ52))</f>
        <v>0.05</v>
      </c>
      <c r="AR62" s="7" cm="1">
        <f t="array" ref="AR62">MEDIAN(IF(AR2:AR52&gt;0,AR2:AR52))</f>
        <v>0.05</v>
      </c>
      <c r="AS62" s="7" cm="1">
        <f t="array" ref="AS62">MEDIAN(IF(AS2:AS52&gt;0,AS2:AS52))</f>
        <v>0.05</v>
      </c>
      <c r="AT62" s="7" cm="1">
        <f t="array" ref="AT62">MEDIAN(IF(AT2:AT52&gt;0,AT2:AT52))</f>
        <v>0.05</v>
      </c>
      <c r="AU62" s="7" cm="1">
        <f t="array" ref="AU62">MEDIAN(IF(AU2:AU52&gt;0,AU2:AU52))</f>
        <v>0.05</v>
      </c>
      <c r="AV62" s="7" cm="1">
        <f t="array" ref="AV62">MEDIAN(IF(AV2:AV52&gt;0,AV2:AV52))</f>
        <v>0.05</v>
      </c>
      <c r="AW62" s="7" cm="1">
        <f t="array" ref="AW62">MEDIAN(IF(AW2:AW52&gt;0,AW2:AW52))</f>
        <v>0.05</v>
      </c>
      <c r="AX62" s="7" cm="1">
        <f t="array" ref="AX62">MEDIAN(IF(AX2:AX52&gt;0,AX2:AX52))</f>
        <v>0.05</v>
      </c>
      <c r="AY62" s="7" cm="1">
        <f t="array" ref="AY62">MEDIAN(IF(AY2:AY52&gt;0,AY2:AY52))</f>
        <v>0.06</v>
      </c>
      <c r="AZ62" s="7" cm="1">
        <f t="array" ref="AZ62">MEDIAN(IF(AZ2:AZ52&gt;0,AZ2:AZ52))</f>
        <v>0.06</v>
      </c>
      <c r="BA62" s="7" cm="1">
        <f t="array" ref="BA62">MEDIAN(IF(BA2:BA52&gt;0,BA2:BA52))</f>
        <v>0.06</v>
      </c>
      <c r="BB62" s="7" cm="1">
        <f t="array" ref="BB62">MEDIAN(IF(BB2:BB52&gt;0,BB2:BB52))</f>
        <v>0.06</v>
      </c>
      <c r="BC62" s="7" cm="1">
        <f t="array" ref="BC62">MEDIAN(IF(BC2:BC52&gt;0,BC2:BC52))</f>
        <v>0.06</v>
      </c>
      <c r="BD62" s="7" cm="1">
        <f t="array" ref="BD62">MEDIAN(IF(BD2:BD52&gt;0,BD2:BD52))</f>
        <v>0.06</v>
      </c>
      <c r="BE62" s="7" cm="1">
        <f t="array" ref="BE62">MEDIAN(IF(BE2:BE52&gt;0,BE2:BE52))</f>
        <v>0.06</v>
      </c>
      <c r="BF62" s="7" cm="1">
        <f t="array" ref="BF62">MEDIAN(IF(BF2:BF52&gt;0,BF2:BF52))</f>
        <v>0.06</v>
      </c>
      <c r="BG62" s="7" cm="1">
        <f t="array" ref="BG62">MEDIAN(IF(BG2:BG52&gt;0,BG2:BG52))</f>
        <v>0.06</v>
      </c>
      <c r="BH62" s="7" cm="1">
        <f t="array" ref="BH62">MEDIAN(IF(BH2:BH52&gt;0,BH2:BH52))</f>
        <v>0.06</v>
      </c>
      <c r="BI62" s="7" cm="1">
        <f t="array" ref="BI62">MEDIAN(IF(BI2:BI52&gt;0,BI2:BI52))</f>
        <v>0.06</v>
      </c>
      <c r="BJ62" s="7" cm="1">
        <f t="array" ref="BJ62">MEDIAN(IF(BJ2:BJ52&gt;0,BJ2:BJ52))</f>
        <v>0.06</v>
      </c>
      <c r="BK62" s="7" cm="1">
        <f t="array" ref="BK62">MEDIAN(IF(BK2:BK52&gt;0,BK2:BK52))</f>
        <v>0.06</v>
      </c>
      <c r="BL62" s="7" cm="1">
        <f t="array" ref="BL62">MEDIAN(IF(BL2:BL52&gt;0,BL2:BL52))</f>
        <v>0.06</v>
      </c>
      <c r="BM62" s="7" cm="1">
        <f t="array" ref="BM62">MEDIAN(IF(BM2:BM52&gt;0,BM2:BM52))</f>
        <v>0.06</v>
      </c>
      <c r="BN62" s="7" cm="1">
        <f t="array" ref="BN62">MEDIAN(IF(BN2:BN52&gt;0,BN2:BN52))</f>
        <v>0.06</v>
      </c>
      <c r="BO62" s="7" cm="1">
        <f t="array" ref="BO62">MEDIAN(IF(BO2:BO52&gt;0,BO2:BO52))</f>
        <v>6.25E-2</v>
      </c>
      <c r="BP62" s="7" cm="1">
        <f t="array" ref="BP62">MEDIAN(IF(BP2:BP52&gt;0,BP2:BP52))</f>
        <v>6.25E-2</v>
      </c>
      <c r="BQ62" s="7" cm="1">
        <f t="array" ref="BQ62">MEDIAN(IF(BQ2:BQ52&gt;0,BQ2:BQ52))</f>
        <v>0.06</v>
      </c>
      <c r="BR62" s="7" cm="1">
        <f t="array" ref="BR62">MEDIAN(IF(BR2:BR52&gt;0,BR2:BR52))</f>
        <v>6.5000000000000002E-2</v>
      </c>
      <c r="BS62" s="7" cm="1">
        <f t="array" ref="BS62">MEDIAN(IF(BS2:BS52&gt;0,BS2:BS52))</f>
        <v>6.5000000000000002E-2</v>
      </c>
      <c r="BT62" s="7" cm="1">
        <f t="array" ref="BT62">MEDIAN(IF(BT2:BT52&gt;0,BT2:BT52))</f>
        <v>7.0000000000000007E-2</v>
      </c>
      <c r="BU62" s="7" cm="1">
        <f t="array" ref="BU62">MEDIAN(IF(BU2:BU52&gt;0,BU2:BU52))</f>
        <v>7.0000000000000007E-2</v>
      </c>
      <c r="BV62" s="7" cm="1">
        <f t="array" ref="BV62">MEDIAN(IF(BV2:BV52&gt;0,BV2:BV52))</f>
        <v>7.0000000000000007E-2</v>
      </c>
      <c r="BW62" s="7" cm="1">
        <f t="array" ref="BW62">MEDIAN(IF(BW2:BW52&gt;0,BW2:BW52))</f>
        <v>7.0000000000000007E-2</v>
      </c>
      <c r="BX62" s="7" cm="1">
        <f t="array" ref="BX62">MEDIAN(IF(BX2:BX52&gt;0,BX2:BX52))</f>
        <v>7.0000000000000007E-2</v>
      </c>
      <c r="BY62" s="7" cm="1">
        <f t="array" ref="BY62">MEDIAN(IF(BY2:BY52&gt;0,BY2:BY52))</f>
        <v>7.4999999999999997E-2</v>
      </c>
      <c r="BZ62" s="7" cm="1">
        <f t="array" ref="BZ62">MEDIAN(IF(BZ2:BZ52&gt;0,BZ2:BZ52))</f>
        <v>7.6249999999999998E-2</v>
      </c>
      <c r="CA62" s="7" cm="1">
        <f t="array" ref="CA62">MEDIAN(IF(CA2:CA52&gt;0,CA2:CA52))</f>
        <v>7.8750000000000001E-2</v>
      </c>
      <c r="CB62" s="7" cm="1">
        <f t="array" ref="CB62">MEDIAN(IF(CB2:CB52&gt;0,CB2:CB52))</f>
        <v>7.8750000000000001E-2</v>
      </c>
      <c r="CC62" s="7" cm="1">
        <f t="array" ref="CC62">MEDIAN(IF(CC2:CC52&gt;0,CC2:CC52))</f>
        <v>7.8750000000000001E-2</v>
      </c>
      <c r="CD62" s="7" cm="1">
        <f t="array" ref="CD62">MEDIAN(IF(CD2:CD52&gt;0,CD2:CD52))</f>
        <v>7.4999999999999997E-2</v>
      </c>
      <c r="CE62" s="7" cm="1">
        <f t="array" ref="CE62">MEDIAN(IF(CE2:CE52&gt;0,CE2:CE52))</f>
        <v>7.0000000000000007E-2</v>
      </c>
      <c r="CF62" s="7" cm="1">
        <f t="array" ref="CF62">MEDIAN(IF(CF2:CF52&gt;0,CF2:CF52))</f>
        <v>7.0000000000000007E-2</v>
      </c>
      <c r="CG62" s="7" cm="1">
        <f t="array" ref="CG62">MEDIAN(IF(CG2:CG52&gt;0,CG2:CG52))</f>
        <v>7.7499999999999999E-2</v>
      </c>
      <c r="CH62" s="7" cm="1">
        <f t="array" ref="CH62">MEDIAN(IF(CH2:CH52&gt;0,CH2:CH52))</f>
        <v>7.7499999999999999E-2</v>
      </c>
      <c r="CI62" s="7" cm="1">
        <f t="array" ref="CI62">MEDIAN(IF(CI2:CI52&gt;0,CI2:CI52))</f>
        <v>7.7499999999999999E-2</v>
      </c>
      <c r="CJ62" s="6" cm="1">
        <f t="array" ref="CJ62">MEDIAN(IF(CJ2:CJ52&gt;0,CJ2:CJ52))</f>
        <v>7.7499999999999999E-2</v>
      </c>
      <c r="CK62" s="7" cm="1">
        <f t="array" ref="CK62">MEDIAN(IF(CK2:CK52&gt;0,CK2:CK52))</f>
        <v>6.93E-2</v>
      </c>
      <c r="CL62" s="7" cm="1">
        <f t="array" ref="CL62">MEDIAN(IF(CL2:CL52&gt;0,CL2:CL52))</f>
        <v>6.4400000000000013E-2</v>
      </c>
      <c r="CM62" s="7" cm="1">
        <f t="array" ref="CM62">MEDIAN(IF(CM2:CM52&gt;0,CM2:CM52))</f>
        <v>6.5000000000000002E-2</v>
      </c>
      <c r="CN62" s="7" cm="1">
        <f t="array" ref="CN62">MEDIAN(IF(CN2:CN52&gt;0,CN2:CN52))</f>
        <v>6.9000000000000006E-2</v>
      </c>
      <c r="CO62" s="7" cm="1">
        <f t="array" ref="CO62">MEDIAN(IF(CO2:CO52&gt;0,CO2:CO52))</f>
        <v>6.9650000000000004E-2</v>
      </c>
      <c r="CP62" s="7" cm="1">
        <f t="array" ref="CP62">MEDIAN(IF(CP2:CP52&gt;0,CP2:CP52))</f>
        <v>7.0000000000000007E-2</v>
      </c>
      <c r="CQ62" s="7" cm="1">
        <f t="array" ref="CQ62">MEDIAN(IF(CQ2:CQ52&gt;0,CQ2:CQ52))</f>
        <v>7.0000000000000007E-2</v>
      </c>
      <c r="CR62" s="7" cm="1">
        <f t="array" ref="CR62">MEDIAN(IF(CR2:CR52&gt;0,CR2:CR52))</f>
        <v>6.9950000000000012E-2</v>
      </c>
      <c r="CS62" s="7" cm="1">
        <f t="array" ref="CS62">MEDIAN(IF(CS2:CS52&gt;0,CS2:CS52))</f>
        <v>6.9950000000000012E-2</v>
      </c>
      <c r="CT62" s="7" cm="1">
        <f t="array" ref="CT62">MEDIAN(IF(CT2:CT52&gt;0,CT2:CT52))</f>
        <v>6.9950000000000012E-2</v>
      </c>
      <c r="CU62" s="7" cm="1">
        <f t="array" ref="CU62">MEDIAN(IF(CU2:CU52&gt;0,CU2:CU52))</f>
        <v>6.8750000000000006E-2</v>
      </c>
      <c r="CV62" s="7" cm="1">
        <f t="array" ref="CV62">MEDIAN(IF(CV2:CV52&gt;0,CV2:CV52))</f>
        <v>6.8099999999999994E-2</v>
      </c>
      <c r="CW62" s="7" cm="1">
        <f t="array" ref="CW62">MEDIAN(IF(CW2:CW52&gt;0,CW2:CW52))</f>
        <v>6.59E-2</v>
      </c>
      <c r="CX62" s="7" cm="1">
        <f t="array" ref="CX62">MEDIAN(IF(CX2:CX52&gt;0,CX2:CX52))</f>
        <v>6.59E-2</v>
      </c>
      <c r="CY62" s="7" cm="1">
        <f t="array" ref="CY62">MEDIAN(IF(CY2:CY52&gt;0,CY2:CY52))</f>
        <v>6.59E-2</v>
      </c>
      <c r="CZ62" s="7" cm="1">
        <f t="array" ref="CZ62">MEDIAN(IF(CZ2:CZ52&gt;0,CZ2:CZ52))</f>
        <v>6.5750000000000003E-2</v>
      </c>
      <c r="DA62" s="7" cm="1">
        <f t="array" ref="DA62">MEDIAN(IF(DA2:DA52&gt;0,DA2:DA52))</f>
        <v>6.6250000000000003E-2</v>
      </c>
      <c r="DB62" s="7" cm="1">
        <f t="array" ref="DB62">MEDIAN(IF(DB2:DB52&gt;0,DB2:DB52))</f>
        <v>6.7000000000000004E-2</v>
      </c>
      <c r="DC62" s="7" cm="1">
        <f t="array" ref="DC62">MEDIAN(IF(DC2:DC52&gt;0,DC2:DC52))</f>
        <v>6.5750000000000003E-2</v>
      </c>
      <c r="DD62" s="7" cm="1">
        <f t="array" ref="DD62">MEDIAN(IF(DD2:DD52&gt;0,DD2:DD52))</f>
        <v>6.4750000000000002E-2</v>
      </c>
      <c r="DE62" s="7" cm="1">
        <f t="array" ref="DE62">MEDIAN(IF(DE2:DE52&gt;0,DE2:DE52))</f>
        <v>6.4750000000000002E-2</v>
      </c>
      <c r="DF62" s="7" cm="1">
        <f t="array" ref="DF62">MEDIAN(IF(DF2:DF52&gt;0,DF2:DF52))</f>
        <v>6.1200000000000004E-2</v>
      </c>
      <c r="DG62" s="7" cm="1">
        <f t="array" ref="DG62">MEDIAN(IF(DG2:DG52&gt;0,DG2:DG52))</f>
        <v>6.3500000000000001E-2</v>
      </c>
      <c r="DH62" s="7" cm="1">
        <f t="array" ref="DH62">MEDIAN(IF(DH2:DH52&gt;0,DH2:DH52))</f>
        <v>6.4750000000000002E-2</v>
      </c>
      <c r="DI62" s="7" cm="1">
        <f t="array" ref="DI62">MEDIAN(IF(DI2:DI52&gt;0,DI2:DI52))</f>
        <v>6.225E-2</v>
      </c>
      <c r="DJ62" s="7" cm="1">
        <f t="array" ref="DJ62">MEDIAN(IF(DJ2:DJ52&gt;0,DJ2:DJ52))</f>
        <v>6.225E-2</v>
      </c>
      <c r="DK62" s="7" cm="1">
        <f t="array" ref="DK62">MEDIAN(IF(DK2:DK52&gt;0,DK2:DK52))</f>
        <v>0.06</v>
      </c>
      <c r="DL62" s="7" cm="1">
        <f t="array" ref="DL62">MEDIAN(IF(DL2:DL52&gt;0,DL2:DL52))</f>
        <v>0.06</v>
      </c>
      <c r="DM62" s="7" cm="1">
        <f t="array" ref="DM62">MEDIAN(IF(DM2:DM52&gt;0,DM2:DM52))</f>
        <v>0.06</v>
      </c>
      <c r="DN62" s="7" cm="1">
        <f t="array" ref="DN62">MEDIAN(IF(DN2:DN52&gt;0,DN2:DN52))</f>
        <v>0.06</v>
      </c>
      <c r="DO62" s="7" cm="1">
        <f t="array" ref="DO62">MEDIAN(IF(DO2:DO52&gt;0,DO2:DO52))</f>
        <v>0.06</v>
      </c>
      <c r="DP62" s="7" cm="1">
        <f t="array" ref="DP62">MEDIAN(IF(DP2:DP52&gt;0,DP2:DP52))</f>
        <v>0.06</v>
      </c>
      <c r="DQ62" s="7" cm="1">
        <f t="array" ref="DQ62">MEDIAN(IF(DQ2:DQ52&gt;0,DQ2:DQ52))</f>
        <v>5.8700000000000002E-2</v>
      </c>
      <c r="DR62" s="7" cm="1">
        <f t="array" ref="DR62">MEDIAN(IF(DR2:DR52&gt;0,DR2:DR52))</f>
        <v>5.8700000000000002E-2</v>
      </c>
      <c r="DS62" s="7" cm="1">
        <f t="array" ref="DS62">MEDIAN(IF(DS2:DS52&gt;0,DS2:DS52))</f>
        <v>5.9000000000000004E-2</v>
      </c>
      <c r="DT62" s="7" cm="1">
        <f t="array" ref="DT62">MEDIAN(IF(DT2:DT52&gt;0,DT2:DT52))</f>
        <v>5.7500000000000002E-2</v>
      </c>
      <c r="DU62" s="7" cm="1">
        <f t="array" ref="DU62">MEDIAN(IF(DU2:DU52&gt;0,DU2:DU52))</f>
        <v>5.7749999999999996E-2</v>
      </c>
      <c r="DV62" s="7" cm="1">
        <f t="array" ref="DV62">MEDIAN(IF(DV2:DV52&gt;0,DV2:DV52))</f>
        <v>5.6974999999999998E-2</v>
      </c>
      <c r="DW62" s="7" cm="1">
        <f t="array" ref="DW62">MEDIAN(IF(DW2:DW52&gt;0,DW2:DW52))</f>
        <v>5.2499999999999998E-2</v>
      </c>
      <c r="DX62" s="7" cm="1">
        <f t="array" ref="DX62">MEDIAN(IF(DX2:DX52&gt;0,DX2:DX52))</f>
        <v>5.1949999999999996E-2</v>
      </c>
      <c r="DY62" s="7"/>
      <c r="DZ62" s="7"/>
      <c r="EA62" s="7"/>
      <c r="EB62" s="7"/>
      <c r="EC62" s="7"/>
      <c r="ED62" s="7"/>
      <c r="EE62" s="7"/>
      <c r="EF62" s="7"/>
      <c r="EG62" s="7"/>
      <c r="EH62" s="7"/>
      <c r="EI62" s="7"/>
      <c r="EJ62" s="7"/>
      <c r="EK62" s="7"/>
      <c r="EL62" s="7"/>
      <c r="EM62" s="7"/>
      <c r="EN62" s="7"/>
      <c r="EO62" s="7"/>
      <c r="EP62" s="7"/>
      <c r="EQ62" s="7"/>
      <c r="ER62" s="7"/>
      <c r="ES62" s="7"/>
      <c r="ET62" s="7"/>
      <c r="EU62" s="7"/>
      <c r="EV62" s="7"/>
      <c r="EW62" s="7"/>
      <c r="EX62" s="7"/>
      <c r="EY62" s="7"/>
      <c r="EZ62" s="7"/>
      <c r="FA62" s="7"/>
      <c r="FB62" s="7"/>
      <c r="FC62" s="7"/>
      <c r="FD62" s="7"/>
      <c r="FE62" s="7"/>
      <c r="FF62" s="7"/>
      <c r="FG62" s="7"/>
      <c r="FH62" s="7"/>
    </row>
    <row r="63" spans="1:164" ht="15" customHeight="1" x14ac:dyDescent="0.35">
      <c r="CX63" s="20"/>
      <c r="CY63" s="20"/>
    </row>
    <row r="64" spans="1:164" ht="15" customHeight="1" x14ac:dyDescent="0.35">
      <c r="CX64" s="20"/>
      <c r="CY64" s="20"/>
    </row>
    <row r="65" spans="102:128" ht="15" customHeight="1" x14ac:dyDescent="0.35">
      <c r="CX65" s="20"/>
      <c r="CY65" s="20"/>
      <c r="DX65" s="34"/>
    </row>
    <row r="66" spans="102:128" ht="15" customHeight="1" x14ac:dyDescent="0.35">
      <c r="CX66" s="20"/>
      <c r="CY66" s="20"/>
    </row>
    <row r="67" spans="102:128" ht="15" customHeight="1" x14ac:dyDescent="0.35">
      <c r="CX67" s="20"/>
      <c r="CY67" s="20"/>
    </row>
    <row r="68" spans="102:128" ht="15" customHeight="1" x14ac:dyDescent="0.35">
      <c r="CX68" s="20"/>
      <c r="CY68" s="20"/>
    </row>
    <row r="69" spans="102:128" ht="15" customHeight="1" x14ac:dyDescent="0.35">
      <c r="CX69" s="20"/>
      <c r="CY69" s="20"/>
    </row>
    <row r="70" spans="102:128" ht="15" customHeight="1" x14ac:dyDescent="0.35">
      <c r="CX70" s="20"/>
      <c r="CY70" s="20"/>
    </row>
    <row r="71" spans="102:128" ht="15" customHeight="1" x14ac:dyDescent="0.35">
      <c r="CX71" s="20"/>
      <c r="CY71" s="20"/>
    </row>
    <row r="72" spans="102:128" ht="15" customHeight="1" x14ac:dyDescent="0.35"/>
    <row r="73" spans="102:128" ht="15" customHeight="1" x14ac:dyDescent="0.35"/>
    <row r="74" spans="102:128" ht="15" customHeight="1" x14ac:dyDescent="0.35"/>
    <row r="75" spans="102:128" ht="15" customHeight="1" x14ac:dyDescent="0.35"/>
    <row r="76" spans="102:128" ht="15" customHeight="1" x14ac:dyDescent="0.35"/>
    <row r="77" spans="102:128" ht="15" customHeight="1" x14ac:dyDescent="0.35"/>
    <row r="78" spans="102:128" ht="15" customHeight="1" x14ac:dyDescent="0.35"/>
    <row r="79" spans="102:128" ht="15" customHeight="1" x14ac:dyDescent="0.35"/>
    <row r="80" spans="102:128" ht="15" customHeight="1" x14ac:dyDescent="0.35"/>
    <row r="81" ht="15" customHeight="1" x14ac:dyDescent="0.35"/>
    <row r="82" ht="15" customHeight="1" x14ac:dyDescent="0.35"/>
    <row r="83" ht="15" customHeight="1" x14ac:dyDescent="0.35"/>
    <row r="84" ht="15" customHeight="1" x14ac:dyDescent="0.35"/>
    <row r="85" ht="15" customHeight="1" x14ac:dyDescent="0.35"/>
    <row r="86" ht="15" customHeight="1" x14ac:dyDescent="0.35"/>
    <row r="87" ht="15" customHeight="1" x14ac:dyDescent="0.35"/>
    <row r="88" ht="15" customHeight="1" x14ac:dyDescent="0.35"/>
    <row r="89" ht="15" customHeight="1" x14ac:dyDescent="0.35"/>
    <row r="90" ht="15" customHeight="1" x14ac:dyDescent="0.35"/>
    <row r="91" ht="15" customHeight="1" x14ac:dyDescent="0.35"/>
    <row r="92" ht="15" customHeight="1" x14ac:dyDescent="0.35"/>
    <row r="93" ht="15" customHeight="1" x14ac:dyDescent="0.35"/>
    <row r="94" ht="15" customHeight="1" x14ac:dyDescent="0.35"/>
    <row r="95" ht="15" customHeight="1" x14ac:dyDescent="0.35"/>
    <row r="96" ht="15" customHeight="1" x14ac:dyDescent="0.35"/>
    <row r="97" ht="15" customHeight="1" x14ac:dyDescent="0.35"/>
    <row r="98" ht="15" customHeight="1" x14ac:dyDescent="0.35"/>
  </sheetData>
  <conditionalFormatting sqref="B2:DX52 B54:DX54">
    <cfRule type="expression" dxfId="5" priority="1">
      <formula>_xlfn.ISFORMULA(B2)</formula>
    </cfRule>
    <cfRule type="cellIs" dxfId="4" priority="2" operator="equal">
      <formula>0</formula>
    </cfRule>
  </conditionalFormatting>
  <pageMargins left="0.7" right="0.7" top="0.75" bottom="0.75" header="0.3" footer="0.3"/>
  <ignoredErrors>
    <ignoredError sqref="B60:DX60 B61:W61 C62:W62 DC61:DX62" formulaRange="1"/>
    <ignoredError sqref="BI51 BS47 CB29 CH29:CI29 CK36" formula="1"/>
  </ignoredErrors>
  <drawing r:id="rId1"/>
  <legacyDrawing r:id="rId2"/>
  <extLst>
    <ext xmlns:x14="http://schemas.microsoft.com/office/spreadsheetml/2009/9/main" uri="{05C60535-1F16-4fd2-B633-F4F36F0B64E0}">
      <x14:sparklineGroups xmlns:xm="http://schemas.microsoft.com/office/excel/2006/main">
        <x14:sparklineGroup type="column" displayEmptyCellsAs="gap" xr2:uid="{45059D72-DB1E-4AC1-990C-4A97AB1440A2}">
          <x14:colorSeries rgb="FF376092"/>
          <x14:colorNegative rgb="FFD00000"/>
          <x14:colorAxis rgb="FF000000"/>
          <x14:colorMarkers rgb="FFD00000"/>
          <x14:colorFirst rgb="FFD00000"/>
          <x14:colorLast rgb="FFD00000"/>
          <x14:colorHigh rgb="FFD00000"/>
          <x14:colorLow rgb="FFD00000"/>
          <x14:sparklines>
            <x14:sparkline>
              <xm:f>PIT_history!C2:DX2</xm:f>
              <xm:sqref>DY2</xm:sqref>
            </x14:sparkline>
            <x14:sparkline>
              <xm:f>PIT_history!C3:DX3</xm:f>
              <xm:sqref>DY3</xm:sqref>
            </x14:sparkline>
            <x14:sparkline>
              <xm:f>PIT_history!C4:DX4</xm:f>
              <xm:sqref>DY4</xm:sqref>
            </x14:sparkline>
            <x14:sparkline>
              <xm:f>PIT_history!C5:DX5</xm:f>
              <xm:sqref>DY5</xm:sqref>
            </x14:sparkline>
            <x14:sparkline>
              <xm:f>PIT_history!C6:DX6</xm:f>
              <xm:sqref>DY6</xm:sqref>
            </x14:sparkline>
            <x14:sparkline>
              <xm:f>PIT_history!C7:DX7</xm:f>
              <xm:sqref>DY7</xm:sqref>
            </x14:sparkline>
            <x14:sparkline>
              <xm:f>PIT_history!C8:DX8</xm:f>
              <xm:sqref>DY8</xm:sqref>
            </x14:sparkline>
            <x14:sparkline>
              <xm:f>PIT_history!C9:DX9</xm:f>
              <xm:sqref>DY9</xm:sqref>
            </x14:sparkline>
            <x14:sparkline>
              <xm:f>PIT_history!C10:DX10</xm:f>
              <xm:sqref>DY10</xm:sqref>
            </x14:sparkline>
            <x14:sparkline>
              <xm:f>PIT_history!C11:DX11</xm:f>
              <xm:sqref>DY11</xm:sqref>
            </x14:sparkline>
            <x14:sparkline>
              <xm:f>PIT_history!C12:DX12</xm:f>
              <xm:sqref>DY12</xm:sqref>
            </x14:sparkline>
            <x14:sparkline>
              <xm:f>PIT_history!C13:DX13</xm:f>
              <xm:sqref>DY13</xm:sqref>
            </x14:sparkline>
            <x14:sparkline>
              <xm:f>PIT_history!C14:DX14</xm:f>
              <xm:sqref>DY14</xm:sqref>
            </x14:sparkline>
            <x14:sparkline>
              <xm:f>PIT_history!C15:DX15</xm:f>
              <xm:sqref>DY15</xm:sqref>
            </x14:sparkline>
            <x14:sparkline>
              <xm:f>PIT_history!C16:DX16</xm:f>
              <xm:sqref>DY16</xm:sqref>
            </x14:sparkline>
            <x14:sparkline>
              <xm:f>PIT_history!C17:DX17</xm:f>
              <xm:sqref>DY17</xm:sqref>
            </x14:sparkline>
            <x14:sparkline>
              <xm:f>PIT_history!C18:DX18</xm:f>
              <xm:sqref>DY18</xm:sqref>
            </x14:sparkline>
            <x14:sparkline>
              <xm:f>PIT_history!C19:DX19</xm:f>
              <xm:sqref>DY19</xm:sqref>
            </x14:sparkline>
            <x14:sparkline>
              <xm:f>PIT_history!C20:DX20</xm:f>
              <xm:sqref>DY20</xm:sqref>
            </x14:sparkline>
            <x14:sparkline>
              <xm:f>PIT_history!C21:DX21</xm:f>
              <xm:sqref>DY21</xm:sqref>
            </x14:sparkline>
            <x14:sparkline>
              <xm:f>PIT_history!C22:DX22</xm:f>
              <xm:sqref>DY22</xm:sqref>
            </x14:sparkline>
            <x14:sparkline>
              <xm:f>PIT_history!C23:DX23</xm:f>
              <xm:sqref>DY23</xm:sqref>
            </x14:sparkline>
            <x14:sparkline>
              <xm:f>PIT_history!C24:DX24</xm:f>
              <xm:sqref>DY24</xm:sqref>
            </x14:sparkline>
            <x14:sparkline>
              <xm:f>PIT_history!C25:DX25</xm:f>
              <xm:sqref>DY25</xm:sqref>
            </x14:sparkline>
            <x14:sparkline>
              <xm:f>PIT_history!C26:DX26</xm:f>
              <xm:sqref>DY26</xm:sqref>
            </x14:sparkline>
            <x14:sparkline>
              <xm:f>PIT_history!C27:DX27</xm:f>
              <xm:sqref>DY27</xm:sqref>
            </x14:sparkline>
            <x14:sparkline>
              <xm:f>PIT_history!C28:DX28</xm:f>
              <xm:sqref>DY28</xm:sqref>
            </x14:sparkline>
            <x14:sparkline>
              <xm:f>PIT_history!C29:DX29</xm:f>
              <xm:sqref>DY29</xm:sqref>
            </x14:sparkline>
            <x14:sparkline>
              <xm:f>PIT_history!C30:DX30</xm:f>
              <xm:sqref>DY30</xm:sqref>
            </x14:sparkline>
            <x14:sparkline>
              <xm:f>PIT_history!C31:DX31</xm:f>
              <xm:sqref>DY31</xm:sqref>
            </x14:sparkline>
            <x14:sparkline>
              <xm:f>PIT_history!C32:DX32</xm:f>
              <xm:sqref>DY32</xm:sqref>
            </x14:sparkline>
            <x14:sparkline>
              <xm:f>PIT_history!C33:DX33</xm:f>
              <xm:sqref>DY33</xm:sqref>
            </x14:sparkline>
            <x14:sparkline>
              <xm:f>PIT_history!C34:DX34</xm:f>
              <xm:sqref>DY34</xm:sqref>
            </x14:sparkline>
            <x14:sparkline>
              <xm:f>PIT_history!C35:DX35</xm:f>
              <xm:sqref>DY35</xm:sqref>
            </x14:sparkline>
            <x14:sparkline>
              <xm:f>PIT_history!C36:DX36</xm:f>
              <xm:sqref>DY36</xm:sqref>
            </x14:sparkline>
            <x14:sparkline>
              <xm:f>PIT_history!C37:DX37</xm:f>
              <xm:sqref>DY37</xm:sqref>
            </x14:sparkline>
            <x14:sparkline>
              <xm:f>PIT_history!C38:DX38</xm:f>
              <xm:sqref>DY38</xm:sqref>
            </x14:sparkline>
            <x14:sparkline>
              <xm:f>PIT_history!C39:DX39</xm:f>
              <xm:sqref>DY39</xm:sqref>
            </x14:sparkline>
            <x14:sparkline>
              <xm:f>PIT_history!C40:DX40</xm:f>
              <xm:sqref>DY40</xm:sqref>
            </x14:sparkline>
            <x14:sparkline>
              <xm:f>PIT_history!C41:DX41</xm:f>
              <xm:sqref>DY41</xm:sqref>
            </x14:sparkline>
            <x14:sparkline>
              <xm:f>PIT_history!C42:DX42</xm:f>
              <xm:sqref>DY42</xm:sqref>
            </x14:sparkline>
            <x14:sparkline>
              <xm:f>PIT_history!C43:DX43</xm:f>
              <xm:sqref>DY43</xm:sqref>
            </x14:sparkline>
            <x14:sparkline>
              <xm:f>PIT_history!C44:DX44</xm:f>
              <xm:sqref>DY44</xm:sqref>
            </x14:sparkline>
            <x14:sparkline>
              <xm:f>PIT_history!C45:DX45</xm:f>
              <xm:sqref>DY45</xm:sqref>
            </x14:sparkline>
            <x14:sparkline>
              <xm:f>PIT_history!C46:DX46</xm:f>
              <xm:sqref>DY46</xm:sqref>
            </x14:sparkline>
            <x14:sparkline>
              <xm:f>PIT_history!C47:DX47</xm:f>
              <xm:sqref>DY47</xm:sqref>
            </x14:sparkline>
            <x14:sparkline>
              <xm:f>PIT_history!C48:DX48</xm:f>
              <xm:sqref>DY48</xm:sqref>
            </x14:sparkline>
            <x14:sparkline>
              <xm:f>PIT_history!C49:DX49</xm:f>
              <xm:sqref>DY49</xm:sqref>
            </x14:sparkline>
            <x14:sparkline>
              <xm:f>PIT_history!C50:DX50</xm:f>
              <xm:sqref>DY50</xm:sqref>
            </x14:sparkline>
            <x14:sparkline>
              <xm:f>PIT_history!C51:DX51</xm:f>
              <xm:sqref>DY51</xm:sqref>
            </x14:sparkline>
            <x14:sparkline>
              <xm:f>PIT_history!C52:DX52</xm:f>
              <xm:sqref>DY52</xm:sqref>
            </x14:sparkline>
            <x14:sparkline>
              <xm:f>PIT_history!C53:DX53</xm:f>
              <xm:sqref>DY53</xm:sqref>
            </x14:sparkline>
            <x14:sparkline>
              <xm:f>PIT_history!C54:DX54</xm:f>
              <xm:sqref>DY54</xm:sqref>
            </x14:sparkline>
            <x14:sparkline>
              <xm:f>PIT_history!C55:DX55</xm:f>
              <xm:sqref>DY55</xm:sqref>
            </x14:sparkline>
            <x14:sparkline>
              <xm:f>PIT_history!C56:DX56</xm:f>
              <xm:sqref>DY56</xm:sqref>
            </x14:sparkline>
            <x14:sparkline>
              <xm:f>PIT_history!C57:DX57</xm:f>
              <xm:sqref>DY57</xm:sqref>
            </x14:sparkline>
            <x14:sparkline>
              <xm:f>PIT_history!C58:DX58</xm:f>
              <xm:sqref>DY58</xm:sqref>
            </x14:sparkline>
            <x14:sparkline>
              <xm:f>PIT_history!C59:DX59</xm:f>
              <xm:sqref>DY59</xm:sqref>
            </x14:sparkline>
            <x14:sparkline>
              <xm:f>PIT_history!C60:DX60</xm:f>
              <xm:sqref>DY60</xm:sqref>
            </x14:sparkline>
            <x14:sparkline>
              <xm:f>PIT_history!C61:DX61</xm:f>
              <xm:sqref>DY61</xm:sqref>
            </x14:sparkline>
            <x14:sparkline>
              <xm:f>PIT_history!C62:DX62</xm:f>
              <xm:sqref>DY62</xm:sqref>
            </x14:sparkline>
          </x14:sparklines>
        </x14:sparklineGroup>
      </x14:sparklineGroup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791D33-669B-4C84-9CC3-53E2C27D1CD3}">
  <sheetPr>
    <tabColor rgb="FF4D7B90"/>
  </sheetPr>
  <dimension ref="A1:FT101"/>
  <sheetViews>
    <sheetView zoomScaleNormal="100" workbookViewId="0">
      <pane xSplit="1" ySplit="1" topLeftCell="B2" activePane="bottomRight" state="frozen"/>
      <selection pane="topRight" activeCell="C55" sqref="C55"/>
      <selection pane="bottomLeft" activeCell="C55" sqref="C55"/>
      <selection pane="bottomRight"/>
    </sheetView>
  </sheetViews>
  <sheetFormatPr defaultColWidth="8.88671875" defaultRowHeight="15" x14ac:dyDescent="0.35"/>
  <cols>
    <col min="1" max="1" width="21.33203125" style="32" customWidth="1"/>
    <col min="2" max="128" width="10.6640625" style="8" customWidth="1"/>
    <col min="129" max="130" width="10.6640625" style="24" customWidth="1"/>
    <col min="131" max="16384" width="8.88671875" style="24"/>
  </cols>
  <sheetData>
    <row r="1" spans="1:176" s="38" customFormat="1" x14ac:dyDescent="0.3">
      <c r="A1" s="37" t="s">
        <v>74</v>
      </c>
      <c r="B1" s="36">
        <v>1900</v>
      </c>
      <c r="C1" s="36">
        <v>1901</v>
      </c>
      <c r="D1" s="36">
        <v>1902</v>
      </c>
      <c r="E1" s="36">
        <v>1903</v>
      </c>
      <c r="F1" s="36">
        <v>1904</v>
      </c>
      <c r="G1" s="36">
        <v>1905</v>
      </c>
      <c r="H1" s="36">
        <v>1906</v>
      </c>
      <c r="I1" s="36">
        <v>1907</v>
      </c>
      <c r="J1" s="36">
        <v>1908</v>
      </c>
      <c r="K1" s="36">
        <v>1909</v>
      </c>
      <c r="L1" s="36">
        <v>1910</v>
      </c>
      <c r="M1" s="36">
        <v>1911</v>
      </c>
      <c r="N1" s="36">
        <v>1912</v>
      </c>
      <c r="O1" s="36">
        <v>1913</v>
      </c>
      <c r="P1" s="36">
        <v>1914</v>
      </c>
      <c r="Q1" s="36">
        <v>1915</v>
      </c>
      <c r="R1" s="36">
        <v>1916</v>
      </c>
      <c r="S1" s="36">
        <v>1917</v>
      </c>
      <c r="T1" s="36">
        <v>1918</v>
      </c>
      <c r="U1" s="36">
        <v>1919</v>
      </c>
      <c r="V1" s="36">
        <v>1920</v>
      </c>
      <c r="W1" s="36">
        <v>1921</v>
      </c>
      <c r="X1" s="36">
        <v>1922</v>
      </c>
      <c r="Y1" s="36">
        <v>1923</v>
      </c>
      <c r="Z1" s="36">
        <v>1924</v>
      </c>
      <c r="AA1" s="36">
        <v>1925</v>
      </c>
      <c r="AB1" s="36">
        <v>1926</v>
      </c>
      <c r="AC1" s="36">
        <v>1927</v>
      </c>
      <c r="AD1" s="36">
        <v>1928</v>
      </c>
      <c r="AE1" s="36">
        <v>1929</v>
      </c>
      <c r="AF1" s="36">
        <v>1930</v>
      </c>
      <c r="AG1" s="36">
        <v>1931</v>
      </c>
      <c r="AH1" s="36">
        <v>1932</v>
      </c>
      <c r="AI1" s="36">
        <v>1933</v>
      </c>
      <c r="AJ1" s="36">
        <v>1934</v>
      </c>
      <c r="AK1" s="36">
        <v>1935</v>
      </c>
      <c r="AL1" s="36">
        <v>1936</v>
      </c>
      <c r="AM1" s="36">
        <v>1937</v>
      </c>
      <c r="AN1" s="36">
        <v>1938</v>
      </c>
      <c r="AO1" s="36">
        <v>1939</v>
      </c>
      <c r="AP1" s="36">
        <v>1940</v>
      </c>
      <c r="AQ1" s="36">
        <v>1941</v>
      </c>
      <c r="AR1" s="36">
        <v>1942</v>
      </c>
      <c r="AS1" s="36">
        <v>1943</v>
      </c>
      <c r="AT1" s="36">
        <v>1944</v>
      </c>
      <c r="AU1" s="36">
        <v>1945</v>
      </c>
      <c r="AV1" s="36">
        <v>1946</v>
      </c>
      <c r="AW1" s="36">
        <v>1947</v>
      </c>
      <c r="AX1" s="36">
        <v>1948</v>
      </c>
      <c r="AY1" s="36">
        <v>1949</v>
      </c>
      <c r="AZ1" s="36">
        <v>1950</v>
      </c>
      <c r="BA1" s="36">
        <v>1951</v>
      </c>
      <c r="BB1" s="36">
        <v>1952</v>
      </c>
      <c r="BC1" s="36">
        <v>1953</v>
      </c>
      <c r="BD1" s="36">
        <v>1954</v>
      </c>
      <c r="BE1" s="36">
        <v>1955</v>
      </c>
      <c r="BF1" s="36">
        <v>1956</v>
      </c>
      <c r="BG1" s="36">
        <v>1957</v>
      </c>
      <c r="BH1" s="36">
        <v>1958</v>
      </c>
      <c r="BI1" s="36">
        <v>1959</v>
      </c>
      <c r="BJ1" s="36">
        <v>1960</v>
      </c>
      <c r="BK1" s="36">
        <v>1961</v>
      </c>
      <c r="BL1" s="36">
        <v>1962</v>
      </c>
      <c r="BM1" s="36">
        <v>1963</v>
      </c>
      <c r="BN1" s="36">
        <v>1964</v>
      </c>
      <c r="BO1" s="36">
        <v>1965</v>
      </c>
      <c r="BP1" s="36">
        <v>1966</v>
      </c>
      <c r="BQ1" s="36">
        <v>1967</v>
      </c>
      <c r="BR1" s="36">
        <v>1968</v>
      </c>
      <c r="BS1" s="36">
        <v>1969</v>
      </c>
      <c r="BT1" s="36">
        <v>1970</v>
      </c>
      <c r="BU1" s="36">
        <v>1971</v>
      </c>
      <c r="BV1" s="36">
        <v>1972</v>
      </c>
      <c r="BW1" s="36">
        <v>1973</v>
      </c>
      <c r="BX1" s="36">
        <v>1974</v>
      </c>
      <c r="BY1" s="36">
        <v>1975</v>
      </c>
      <c r="BZ1" s="36">
        <v>1976</v>
      </c>
      <c r="CA1" s="36">
        <v>1977</v>
      </c>
      <c r="CB1" s="36">
        <v>1978</v>
      </c>
      <c r="CC1" s="36">
        <v>1979</v>
      </c>
      <c r="CD1" s="36">
        <v>1980</v>
      </c>
      <c r="CE1" s="36">
        <v>1981</v>
      </c>
      <c r="CF1" s="36">
        <v>1982</v>
      </c>
      <c r="CG1" s="36">
        <v>1983</v>
      </c>
      <c r="CH1" s="36">
        <v>1984</v>
      </c>
      <c r="CI1" s="36">
        <v>1985</v>
      </c>
      <c r="CJ1" s="36">
        <v>1986</v>
      </c>
      <c r="CK1" s="36">
        <v>1987</v>
      </c>
      <c r="CL1" s="36">
        <v>1988</v>
      </c>
      <c r="CM1" s="36">
        <v>1989</v>
      </c>
      <c r="CN1" s="36">
        <v>1990</v>
      </c>
      <c r="CO1" s="36">
        <v>1991</v>
      </c>
      <c r="CP1" s="36">
        <v>1992</v>
      </c>
      <c r="CQ1" s="36">
        <v>1993</v>
      </c>
      <c r="CR1" s="36">
        <v>1994</v>
      </c>
      <c r="CS1" s="36">
        <v>1995</v>
      </c>
      <c r="CT1" s="36">
        <v>1996</v>
      </c>
      <c r="CU1" s="36">
        <v>1997</v>
      </c>
      <c r="CV1" s="36">
        <v>1998</v>
      </c>
      <c r="CW1" s="36">
        <v>1999</v>
      </c>
      <c r="CX1" s="36">
        <v>2000</v>
      </c>
      <c r="CY1" s="36">
        <v>2001</v>
      </c>
      <c r="CZ1" s="36">
        <v>2002</v>
      </c>
      <c r="DA1" s="36">
        <v>2003</v>
      </c>
      <c r="DB1" s="36">
        <v>2004</v>
      </c>
      <c r="DC1" s="36">
        <v>2005</v>
      </c>
      <c r="DD1" s="36">
        <v>2006</v>
      </c>
      <c r="DE1" s="36">
        <v>2007</v>
      </c>
      <c r="DF1" s="36">
        <v>2008</v>
      </c>
      <c r="DG1" s="36">
        <v>2009</v>
      </c>
      <c r="DH1" s="36">
        <v>2010</v>
      </c>
      <c r="DI1" s="36">
        <v>2011</v>
      </c>
      <c r="DJ1" s="36">
        <v>2012</v>
      </c>
      <c r="DK1" s="36">
        <v>2013</v>
      </c>
      <c r="DL1" s="36">
        <v>2014</v>
      </c>
      <c r="DM1" s="36">
        <v>2015</v>
      </c>
      <c r="DN1" s="36">
        <v>2016</v>
      </c>
      <c r="DO1" s="36">
        <v>2017</v>
      </c>
      <c r="DP1" s="36">
        <v>2018</v>
      </c>
      <c r="DQ1" s="36">
        <v>2019</v>
      </c>
      <c r="DR1" s="36">
        <v>2020</v>
      </c>
      <c r="DS1" s="36">
        <v>2021</v>
      </c>
      <c r="DT1" s="36">
        <v>2022</v>
      </c>
      <c r="DU1" s="36">
        <v>2023</v>
      </c>
      <c r="DV1" s="36">
        <v>2024</v>
      </c>
      <c r="DW1" s="36">
        <v>2025</v>
      </c>
      <c r="DX1" s="36">
        <v>2026</v>
      </c>
      <c r="DY1" s="1"/>
    </row>
    <row r="2" spans="1:176" ht="15" customHeight="1" x14ac:dyDescent="0.35">
      <c r="A2" s="69" t="s">
        <v>18</v>
      </c>
      <c r="B2" s="3">
        <v>0</v>
      </c>
      <c r="C2" s="39">
        <v>0</v>
      </c>
      <c r="D2" s="39">
        <v>0</v>
      </c>
      <c r="E2" s="39">
        <v>0</v>
      </c>
      <c r="F2" s="39">
        <v>0</v>
      </c>
      <c r="G2" s="39">
        <v>0</v>
      </c>
      <c r="H2" s="39">
        <v>0</v>
      </c>
      <c r="I2" s="39">
        <v>0</v>
      </c>
      <c r="J2" s="39">
        <v>0</v>
      </c>
      <c r="K2" s="39">
        <v>0</v>
      </c>
      <c r="L2" s="39">
        <v>0</v>
      </c>
      <c r="M2" s="39">
        <v>0</v>
      </c>
      <c r="N2" s="39">
        <v>0</v>
      </c>
      <c r="O2" s="39">
        <v>0</v>
      </c>
      <c r="P2" s="39">
        <v>0</v>
      </c>
      <c r="Q2" s="39">
        <v>0</v>
      </c>
      <c r="R2" s="39">
        <v>0</v>
      </c>
      <c r="S2" s="39">
        <v>0</v>
      </c>
      <c r="T2" s="39">
        <v>0</v>
      </c>
      <c r="U2" s="39">
        <v>0</v>
      </c>
      <c r="V2" s="39">
        <v>0</v>
      </c>
      <c r="W2" s="39">
        <v>0</v>
      </c>
      <c r="X2" s="39">
        <v>0</v>
      </c>
      <c r="Y2" s="39">
        <v>0</v>
      </c>
      <c r="Z2" s="39">
        <v>0</v>
      </c>
      <c r="AA2" s="39">
        <v>0</v>
      </c>
      <c r="AB2" s="39">
        <v>0</v>
      </c>
      <c r="AC2" s="39">
        <v>0</v>
      </c>
      <c r="AD2" s="39">
        <v>0</v>
      </c>
      <c r="AE2" s="39">
        <v>0</v>
      </c>
      <c r="AF2" s="39">
        <v>0</v>
      </c>
      <c r="AG2" s="39">
        <v>0</v>
      </c>
      <c r="AH2" s="39">
        <v>0</v>
      </c>
      <c r="AI2" s="39">
        <v>0.03</v>
      </c>
      <c r="AJ2" s="39">
        <v>0.03</v>
      </c>
      <c r="AK2" s="39">
        <v>0.03</v>
      </c>
      <c r="AL2" s="39">
        <v>0.03</v>
      </c>
      <c r="AM2" s="39">
        <v>0.03</v>
      </c>
      <c r="AN2" s="39">
        <v>0.03</v>
      </c>
      <c r="AO2" s="39">
        <v>0.03</v>
      </c>
      <c r="AP2" s="39">
        <v>0.03</v>
      </c>
      <c r="AQ2" s="39">
        <v>0.03</v>
      </c>
      <c r="AR2" s="39">
        <v>0.03</v>
      </c>
      <c r="AS2" s="39">
        <v>0.03</v>
      </c>
      <c r="AT2" s="39">
        <v>0.03</v>
      </c>
      <c r="AU2" s="39">
        <v>0.03</v>
      </c>
      <c r="AV2" s="39">
        <v>0.03</v>
      </c>
      <c r="AW2" s="39">
        <v>0.03</v>
      </c>
      <c r="AX2" s="39">
        <v>0.03</v>
      </c>
      <c r="AY2" s="39">
        <v>0.03</v>
      </c>
      <c r="AZ2" s="39">
        <v>0.03</v>
      </c>
      <c r="BA2" s="39">
        <v>0.03</v>
      </c>
      <c r="BB2" s="39">
        <v>0.03</v>
      </c>
      <c r="BC2" s="39">
        <v>0.03</v>
      </c>
      <c r="BD2" s="39">
        <v>0.03</v>
      </c>
      <c r="BE2" s="40">
        <f>3%+1.5%</f>
        <v>4.4999999999999998E-2</v>
      </c>
      <c r="BF2" s="39">
        <v>0.03</v>
      </c>
      <c r="BG2" s="39">
        <v>0.03</v>
      </c>
      <c r="BH2" s="39">
        <v>0.03</v>
      </c>
      <c r="BI2" s="39">
        <v>0.03</v>
      </c>
      <c r="BJ2" s="39">
        <v>0.03</v>
      </c>
      <c r="BK2" s="39">
        <v>0.03</v>
      </c>
      <c r="BL2" s="39">
        <v>0.03</v>
      </c>
      <c r="BM2" s="39">
        <v>0.05</v>
      </c>
      <c r="BN2" s="39">
        <v>0.05</v>
      </c>
      <c r="BO2" s="39">
        <v>0.05</v>
      </c>
      <c r="BP2" s="39">
        <v>0.05</v>
      </c>
      <c r="BQ2" s="39">
        <v>0.05</v>
      </c>
      <c r="BR2" s="39">
        <v>0.05</v>
      </c>
      <c r="BS2" s="39">
        <v>0.05</v>
      </c>
      <c r="BT2" s="39">
        <v>0.05</v>
      </c>
      <c r="BU2" s="39">
        <v>0.05</v>
      </c>
      <c r="BV2" s="39">
        <v>0.05</v>
      </c>
      <c r="BW2" s="39">
        <v>0.05</v>
      </c>
      <c r="BX2" s="39">
        <v>0.05</v>
      </c>
      <c r="BY2" s="39">
        <v>0.05</v>
      </c>
      <c r="BZ2" s="39">
        <v>0.05</v>
      </c>
      <c r="CA2" s="39">
        <v>0.05</v>
      </c>
      <c r="CB2" s="39">
        <v>0.05</v>
      </c>
      <c r="CC2" s="39">
        <v>0.05</v>
      </c>
      <c r="CD2" s="39">
        <v>0.05</v>
      </c>
      <c r="CE2" s="39">
        <v>0.05</v>
      </c>
      <c r="CF2" s="39">
        <v>0.05</v>
      </c>
      <c r="CG2" s="39">
        <v>0.05</v>
      </c>
      <c r="CH2" s="39">
        <v>0.05</v>
      </c>
      <c r="CI2" s="39">
        <v>0.05</v>
      </c>
      <c r="CJ2" s="39">
        <v>0.05</v>
      </c>
      <c r="CK2" s="39">
        <v>0.05</v>
      </c>
      <c r="CL2" s="39">
        <v>0.05</v>
      </c>
      <c r="CM2" s="39">
        <v>0.05</v>
      </c>
      <c r="CN2" s="39">
        <v>0.05</v>
      </c>
      <c r="CO2" s="39">
        <v>0.05</v>
      </c>
      <c r="CP2" s="39">
        <v>0.05</v>
      </c>
      <c r="CQ2" s="39">
        <v>0.05</v>
      </c>
      <c r="CR2" s="39">
        <v>0.05</v>
      </c>
      <c r="CS2" s="39">
        <v>0.05</v>
      </c>
      <c r="CT2" s="39">
        <v>0.05</v>
      </c>
      <c r="CU2" s="39">
        <v>0.05</v>
      </c>
      <c r="CV2" s="39">
        <v>0.05</v>
      </c>
      <c r="CW2" s="39">
        <v>0.05</v>
      </c>
      <c r="CX2" s="39">
        <v>0.05</v>
      </c>
      <c r="CY2" s="39">
        <v>6.5000000000000002E-2</v>
      </c>
      <c r="CZ2" s="39">
        <v>6.5000000000000002E-2</v>
      </c>
      <c r="DA2" s="39">
        <v>6.5000000000000002E-2</v>
      </c>
      <c r="DB2" s="39">
        <v>6.5000000000000002E-2</v>
      </c>
      <c r="DC2" s="39">
        <v>6.5000000000000002E-2</v>
      </c>
      <c r="DD2" s="39">
        <v>6.5000000000000002E-2</v>
      </c>
      <c r="DE2" s="39">
        <v>6.5000000000000002E-2</v>
      </c>
      <c r="DF2" s="39">
        <v>6.5000000000000002E-2</v>
      </c>
      <c r="DG2" s="39">
        <v>6.5000000000000002E-2</v>
      </c>
      <c r="DH2" s="39">
        <v>6.5000000000000002E-2</v>
      </c>
      <c r="DI2" s="39">
        <v>6.5000000000000002E-2</v>
      </c>
      <c r="DJ2" s="39">
        <v>6.5000000000000002E-2</v>
      </c>
      <c r="DK2" s="39">
        <v>6.5000000000000002E-2</v>
      </c>
      <c r="DL2" s="39">
        <v>6.5000000000000002E-2</v>
      </c>
      <c r="DM2" s="39">
        <v>6.5000000000000002E-2</v>
      </c>
      <c r="DN2" s="39">
        <v>6.5000000000000002E-2</v>
      </c>
      <c r="DO2" s="39">
        <v>6.5000000000000002E-2</v>
      </c>
      <c r="DP2" s="39">
        <v>6.5000000000000002E-2</v>
      </c>
      <c r="DQ2" s="39">
        <v>6.5000000000000002E-2</v>
      </c>
      <c r="DR2" s="39">
        <v>6.5000000000000002E-2</v>
      </c>
      <c r="DS2" s="39">
        <v>6.5000000000000002E-2</v>
      </c>
      <c r="DT2" s="39">
        <v>6.5000000000000002E-2</v>
      </c>
      <c r="DU2" s="39">
        <v>6.5000000000000002E-2</v>
      </c>
      <c r="DV2" s="39">
        <v>6.5000000000000002E-2</v>
      </c>
      <c r="DW2" s="39">
        <v>6.5000000000000002E-2</v>
      </c>
      <c r="DX2" s="39">
        <v>6.5000000000000002E-2</v>
      </c>
      <c r="DY2" s="7"/>
      <c r="DZ2" s="7"/>
      <c r="EA2" s="7"/>
      <c r="EB2" s="7"/>
      <c r="EC2" s="7"/>
      <c r="ED2" s="7"/>
      <c r="EE2" s="7"/>
      <c r="EF2" s="7"/>
      <c r="EG2" s="7"/>
      <c r="EH2" s="7"/>
      <c r="EI2" s="7"/>
      <c r="EJ2" s="7"/>
      <c r="EK2" s="7"/>
      <c r="EL2" s="7"/>
      <c r="EM2" s="7"/>
      <c r="EN2" s="7"/>
      <c r="EO2" s="7"/>
      <c r="EP2" s="7"/>
      <c r="EQ2" s="7"/>
      <c r="ER2" s="7"/>
      <c r="ES2" s="7"/>
      <c r="ET2" s="7"/>
      <c r="EU2" s="7"/>
      <c r="EV2" s="7"/>
      <c r="EW2" s="7"/>
      <c r="EX2" s="7"/>
      <c r="EY2" s="7"/>
      <c r="EZ2" s="7"/>
      <c r="FA2" s="7"/>
      <c r="FB2" s="7"/>
      <c r="FC2" s="7"/>
      <c r="FD2" s="7"/>
      <c r="FE2" s="7"/>
      <c r="FF2" s="7"/>
      <c r="FG2" s="7"/>
      <c r="FH2" s="7"/>
      <c r="FI2" s="7"/>
      <c r="FJ2" s="7"/>
      <c r="FK2" s="7"/>
      <c r="FL2" s="7"/>
      <c r="FM2" s="7"/>
      <c r="FN2" s="7"/>
      <c r="FO2" s="7"/>
      <c r="FP2" s="7"/>
      <c r="FQ2" s="41"/>
      <c r="FR2" s="41"/>
      <c r="FS2" s="41"/>
      <c r="FT2" s="41"/>
    </row>
    <row r="3" spans="1:176" ht="15" customHeight="1" x14ac:dyDescent="0.35">
      <c r="A3" s="70" t="s">
        <v>19</v>
      </c>
      <c r="B3" s="3">
        <v>0</v>
      </c>
      <c r="C3" s="39">
        <v>0</v>
      </c>
      <c r="D3" s="39">
        <v>0</v>
      </c>
      <c r="E3" s="39">
        <v>0</v>
      </c>
      <c r="F3" s="39">
        <v>0</v>
      </c>
      <c r="G3" s="39">
        <v>0</v>
      </c>
      <c r="H3" s="39">
        <v>0</v>
      </c>
      <c r="I3" s="39">
        <v>0</v>
      </c>
      <c r="J3" s="39">
        <v>0</v>
      </c>
      <c r="K3" s="39">
        <v>0</v>
      </c>
      <c r="L3" s="39">
        <v>0</v>
      </c>
      <c r="M3" s="39">
        <v>0</v>
      </c>
      <c r="N3" s="39">
        <v>0</v>
      </c>
      <c r="O3" s="39">
        <v>0</v>
      </c>
      <c r="P3" s="39">
        <v>0</v>
      </c>
      <c r="Q3" s="39">
        <v>0</v>
      </c>
      <c r="R3" s="39">
        <v>0</v>
      </c>
      <c r="S3" s="39">
        <v>0</v>
      </c>
      <c r="T3" s="39">
        <v>0</v>
      </c>
      <c r="U3" s="39">
        <v>0</v>
      </c>
      <c r="V3" s="39">
        <v>0</v>
      </c>
      <c r="W3" s="39">
        <v>0</v>
      </c>
      <c r="X3" s="39">
        <v>0</v>
      </c>
      <c r="Y3" s="39">
        <v>0</v>
      </c>
      <c r="Z3" s="39">
        <v>0</v>
      </c>
      <c r="AA3" s="39">
        <v>0</v>
      </c>
      <c r="AB3" s="39">
        <v>0</v>
      </c>
      <c r="AC3" s="39">
        <v>0</v>
      </c>
      <c r="AD3" s="39">
        <v>0</v>
      </c>
      <c r="AE3" s="39">
        <v>0</v>
      </c>
      <c r="AF3" s="39">
        <v>0</v>
      </c>
      <c r="AG3" s="39">
        <v>0</v>
      </c>
      <c r="AH3" s="39">
        <v>0</v>
      </c>
      <c r="AI3" s="39">
        <v>0</v>
      </c>
      <c r="AJ3" s="39">
        <v>0</v>
      </c>
      <c r="AK3" s="39">
        <v>0</v>
      </c>
      <c r="AL3" s="39">
        <v>0</v>
      </c>
      <c r="AM3" s="39">
        <v>0</v>
      </c>
      <c r="AN3" s="39">
        <v>0</v>
      </c>
      <c r="AO3" s="39">
        <v>0</v>
      </c>
      <c r="AP3" s="39">
        <v>0</v>
      </c>
      <c r="AQ3" s="39">
        <v>0</v>
      </c>
      <c r="AR3" s="39">
        <v>0</v>
      </c>
      <c r="AS3" s="39">
        <v>0</v>
      </c>
      <c r="AT3" s="39">
        <v>0</v>
      </c>
      <c r="AU3" s="39">
        <v>0</v>
      </c>
      <c r="AV3" s="39">
        <v>0</v>
      </c>
      <c r="AW3" s="39">
        <v>0</v>
      </c>
      <c r="AX3" s="39">
        <v>0</v>
      </c>
      <c r="AY3" s="39">
        <f t="shared" ref="AY3:BD3" si="0">AY54*10%</f>
        <v>3.8000000000000006E-2</v>
      </c>
      <c r="AZ3" s="39">
        <f t="shared" si="0"/>
        <v>4.2000000000000003E-2</v>
      </c>
      <c r="BA3" s="39">
        <f t="shared" si="0"/>
        <v>5.0749999999999997E-2</v>
      </c>
      <c r="BB3" s="39">
        <f t="shared" si="0"/>
        <v>5.2000000000000005E-2</v>
      </c>
      <c r="BC3" s="39">
        <f t="shared" si="0"/>
        <v>5.2000000000000005E-2</v>
      </c>
      <c r="BD3" s="39">
        <f t="shared" si="0"/>
        <v>5.2000000000000005E-2</v>
      </c>
      <c r="BE3" s="39">
        <f>BE54*12.5%</f>
        <v>6.5000000000000002E-2</v>
      </c>
      <c r="BF3" s="39">
        <f t="shared" ref="BF3" si="1">BF54*12.5%</f>
        <v>6.5000000000000002E-2</v>
      </c>
      <c r="BG3" s="39">
        <f>BG54*18%</f>
        <v>9.3600000000000003E-2</v>
      </c>
      <c r="BH3" s="39">
        <f>BH54*18%</f>
        <v>9.3600000000000003E-2</v>
      </c>
      <c r="BI3" s="39">
        <f t="shared" ref="BI3:BM3" si="2">BI54*18%</f>
        <v>9.3600000000000003E-2</v>
      </c>
      <c r="BJ3" s="39">
        <f t="shared" si="2"/>
        <v>9.3600000000000003E-2</v>
      </c>
      <c r="BK3" s="39">
        <f t="shared" si="2"/>
        <v>9.3600000000000003E-2</v>
      </c>
      <c r="BL3" s="39">
        <f t="shared" si="2"/>
        <v>9.3600000000000003E-2</v>
      </c>
      <c r="BM3" s="39">
        <f t="shared" si="2"/>
        <v>9.3600000000000003E-2</v>
      </c>
      <c r="BN3" s="39">
        <f>$BM$54*18%</f>
        <v>9.3600000000000003E-2</v>
      </c>
      <c r="BO3" s="39">
        <f>$BM$54*18%</f>
        <v>9.3600000000000003E-2</v>
      </c>
      <c r="BP3" s="39">
        <f t="shared" ref="BP3:BX3" si="3">$BM$54*18%</f>
        <v>9.3600000000000003E-2</v>
      </c>
      <c r="BQ3" s="39">
        <f t="shared" si="3"/>
        <v>9.3600000000000003E-2</v>
      </c>
      <c r="BR3" s="39">
        <f t="shared" si="3"/>
        <v>9.3600000000000003E-2</v>
      </c>
      <c r="BS3" s="39">
        <f t="shared" si="3"/>
        <v>9.3600000000000003E-2</v>
      </c>
      <c r="BT3" s="39">
        <f t="shared" si="3"/>
        <v>9.3600000000000003E-2</v>
      </c>
      <c r="BU3" s="39">
        <f t="shared" si="3"/>
        <v>9.3600000000000003E-2</v>
      </c>
      <c r="BV3" s="39">
        <f t="shared" si="3"/>
        <v>9.3600000000000003E-2</v>
      </c>
      <c r="BW3" s="39">
        <f t="shared" si="3"/>
        <v>9.3600000000000003E-2</v>
      </c>
      <c r="BX3" s="39">
        <f t="shared" si="3"/>
        <v>9.3600000000000003E-2</v>
      </c>
      <c r="BY3" s="39">
        <f>5%+4%</f>
        <v>0.09</v>
      </c>
      <c r="BZ3" s="39">
        <v>5.3999999999999999E-2</v>
      </c>
      <c r="CA3" s="39">
        <v>5.3999999999999999E-2</v>
      </c>
      <c r="CB3" s="39">
        <v>5.3999999999999999E-2</v>
      </c>
      <c r="CC3" s="39">
        <v>5.3999999999999999E-2</v>
      </c>
      <c r="CD3" s="39">
        <v>5.3999999999999999E-2</v>
      </c>
      <c r="CE3" s="39">
        <v>9.4E-2</v>
      </c>
      <c r="CF3" s="39">
        <v>9.4E-2</v>
      </c>
      <c r="CG3" s="39">
        <v>9.4E-2</v>
      </c>
      <c r="CH3" s="39">
        <v>9.4E-2</v>
      </c>
      <c r="CI3" s="39">
        <v>9.4E-2</v>
      </c>
      <c r="CJ3" s="39">
        <v>9.4E-2</v>
      </c>
      <c r="CK3" s="39">
        <v>9.4E-2</v>
      </c>
      <c r="CL3" s="39">
        <v>9.4E-2</v>
      </c>
      <c r="CM3" s="39">
        <v>9.4E-2</v>
      </c>
      <c r="CN3" s="39">
        <v>9.4E-2</v>
      </c>
      <c r="CO3" s="39">
        <v>9.4E-2</v>
      </c>
      <c r="CP3" s="39">
        <v>9.4E-2</v>
      </c>
      <c r="CQ3" s="39">
        <v>9.4E-2</v>
      </c>
      <c r="CR3" s="39">
        <v>9.4E-2</v>
      </c>
      <c r="CS3" s="39">
        <v>9.4E-2</v>
      </c>
      <c r="CT3" s="39">
        <v>9.4E-2</v>
      </c>
      <c r="CU3" s="39">
        <v>9.4E-2</v>
      </c>
      <c r="CV3" s="39">
        <v>9.4E-2</v>
      </c>
      <c r="CW3" s="39">
        <v>9.4E-2</v>
      </c>
      <c r="CX3" s="39">
        <v>9.4E-2</v>
      </c>
      <c r="CY3" s="39">
        <v>9.4E-2</v>
      </c>
      <c r="CZ3" s="39">
        <v>9.4E-2</v>
      </c>
      <c r="DA3" s="39">
        <v>9.4E-2</v>
      </c>
      <c r="DB3" s="39">
        <v>9.4E-2</v>
      </c>
      <c r="DC3" s="39">
        <v>9.4E-2</v>
      </c>
      <c r="DD3" s="39">
        <v>9.4E-2</v>
      </c>
      <c r="DE3" s="39">
        <v>9.4E-2</v>
      </c>
      <c r="DF3" s="39">
        <v>9.4E-2</v>
      </c>
      <c r="DG3" s="39">
        <v>9.4E-2</v>
      </c>
      <c r="DH3" s="39">
        <v>9.4E-2</v>
      </c>
      <c r="DI3" s="39">
        <v>9.4E-2</v>
      </c>
      <c r="DJ3" s="39">
        <v>9.4E-2</v>
      </c>
      <c r="DK3" s="39">
        <v>9.4E-2</v>
      </c>
      <c r="DL3" s="39">
        <v>9.4E-2</v>
      </c>
      <c r="DM3" s="39">
        <v>9.4E-2</v>
      </c>
      <c r="DN3" s="39">
        <v>9.4E-2</v>
      </c>
      <c r="DO3" s="39">
        <v>9.4E-2</v>
      </c>
      <c r="DP3" s="39">
        <v>9.4E-2</v>
      </c>
      <c r="DQ3" s="39">
        <v>9.4E-2</v>
      </c>
      <c r="DR3" s="39">
        <v>9.4E-2</v>
      </c>
      <c r="DS3" s="39">
        <v>9.4E-2</v>
      </c>
      <c r="DT3" s="39">
        <v>9.4E-2</v>
      </c>
      <c r="DU3" s="39">
        <v>9.4E-2</v>
      </c>
      <c r="DV3" s="39">
        <v>9.4E-2</v>
      </c>
      <c r="DW3" s="39">
        <v>9.4E-2</v>
      </c>
      <c r="DX3" s="39">
        <v>9.4E-2</v>
      </c>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J3" s="7"/>
      <c r="FK3" s="7"/>
      <c r="FL3" s="7"/>
      <c r="FM3" s="7"/>
      <c r="FN3" s="7"/>
      <c r="FO3" s="7"/>
      <c r="FP3" s="7"/>
      <c r="FQ3" s="41"/>
      <c r="FR3" s="41"/>
      <c r="FS3" s="41"/>
      <c r="FT3" s="41"/>
    </row>
    <row r="4" spans="1:176" ht="15" customHeight="1" x14ac:dyDescent="0.35">
      <c r="A4" s="70" t="s">
        <v>20</v>
      </c>
      <c r="B4" s="3">
        <v>0</v>
      </c>
      <c r="C4" s="39">
        <v>0</v>
      </c>
      <c r="D4" s="39">
        <v>0</v>
      </c>
      <c r="E4" s="39">
        <v>0</v>
      </c>
      <c r="F4" s="39">
        <v>0</v>
      </c>
      <c r="G4" s="39">
        <v>0</v>
      </c>
      <c r="H4" s="39">
        <v>0</v>
      </c>
      <c r="I4" s="39">
        <v>0</v>
      </c>
      <c r="J4" s="39">
        <v>0</v>
      </c>
      <c r="K4" s="39">
        <v>0</v>
      </c>
      <c r="L4" s="39">
        <v>0</v>
      </c>
      <c r="M4" s="39">
        <v>0</v>
      </c>
      <c r="N4" s="39">
        <v>0</v>
      </c>
      <c r="O4" s="39">
        <v>0</v>
      </c>
      <c r="P4" s="39">
        <v>0</v>
      </c>
      <c r="Q4" s="39">
        <v>0</v>
      </c>
      <c r="R4" s="39">
        <v>0</v>
      </c>
      <c r="S4" s="39">
        <v>0</v>
      </c>
      <c r="T4" s="39">
        <v>0</v>
      </c>
      <c r="U4" s="39">
        <v>0</v>
      </c>
      <c r="V4" s="39">
        <v>0</v>
      </c>
      <c r="W4" s="39">
        <v>0</v>
      </c>
      <c r="X4" s="39">
        <v>0</v>
      </c>
      <c r="Y4" s="39">
        <v>0</v>
      </c>
      <c r="Z4" s="39">
        <v>0</v>
      </c>
      <c r="AA4" s="39">
        <v>0</v>
      </c>
      <c r="AB4" s="39">
        <v>0</v>
      </c>
      <c r="AC4" s="39">
        <v>0</v>
      </c>
      <c r="AD4" s="39">
        <v>0</v>
      </c>
      <c r="AE4" s="39">
        <v>0</v>
      </c>
      <c r="AF4" s="39">
        <v>0</v>
      </c>
      <c r="AG4" s="39">
        <v>0</v>
      </c>
      <c r="AH4" s="39">
        <v>0</v>
      </c>
      <c r="AI4" s="39">
        <v>0.05</v>
      </c>
      <c r="AJ4" s="39">
        <v>0.05</v>
      </c>
      <c r="AK4" s="39">
        <v>0.05</v>
      </c>
      <c r="AL4" s="39">
        <v>0.05</v>
      </c>
      <c r="AM4" s="39">
        <v>0.05</v>
      </c>
      <c r="AN4" s="39">
        <v>0.05</v>
      </c>
      <c r="AO4" s="39">
        <v>0.05</v>
      </c>
      <c r="AP4" s="39">
        <v>0.05</v>
      </c>
      <c r="AQ4" s="39">
        <v>0.05</v>
      </c>
      <c r="AR4" s="39">
        <v>0.05</v>
      </c>
      <c r="AS4" s="39">
        <v>0.05</v>
      </c>
      <c r="AT4" s="39">
        <v>0.05</v>
      </c>
      <c r="AU4" s="39">
        <v>0.05</v>
      </c>
      <c r="AV4" s="39">
        <v>0.05</v>
      </c>
      <c r="AW4" s="39">
        <v>0.05</v>
      </c>
      <c r="AX4" s="39">
        <v>0.05</v>
      </c>
      <c r="AY4" s="39">
        <v>0.05</v>
      </c>
      <c r="AZ4" s="39">
        <v>0.05</v>
      </c>
      <c r="BA4" s="39">
        <v>0.05</v>
      </c>
      <c r="BB4" s="39">
        <v>0.05</v>
      </c>
      <c r="BC4" s="39">
        <v>0.05</v>
      </c>
      <c r="BD4" s="39">
        <v>0.05</v>
      </c>
      <c r="BE4" s="39">
        <v>0.05</v>
      </c>
      <c r="BF4" s="39">
        <v>0.05</v>
      </c>
      <c r="BG4" s="39">
        <v>0.05</v>
      </c>
      <c r="BH4" s="39">
        <v>0.05</v>
      </c>
      <c r="BI4" s="39">
        <v>0.05</v>
      </c>
      <c r="BJ4" s="39">
        <v>0.05</v>
      </c>
      <c r="BK4" s="39">
        <v>0.05</v>
      </c>
      <c r="BL4" s="39">
        <v>0.05</v>
      </c>
      <c r="BM4" s="39">
        <v>0.05</v>
      </c>
      <c r="BN4" s="39">
        <v>0.05</v>
      </c>
      <c r="BO4" s="39">
        <v>6.6000000000000003E-2</v>
      </c>
      <c r="BP4" s="39">
        <v>6.6000000000000003E-2</v>
      </c>
      <c r="BQ4" s="39">
        <v>0.08</v>
      </c>
      <c r="BR4" s="39">
        <v>0.08</v>
      </c>
      <c r="BS4" s="39">
        <v>0.08</v>
      </c>
      <c r="BT4" s="39">
        <v>0.08</v>
      </c>
      <c r="BU4" s="39">
        <v>0.08</v>
      </c>
      <c r="BV4" s="39">
        <v>0.08</v>
      </c>
      <c r="BW4" s="39">
        <v>0.08</v>
      </c>
      <c r="BX4" s="39">
        <v>0.105</v>
      </c>
      <c r="BY4" s="39">
        <v>0.105</v>
      </c>
      <c r="BZ4" s="39">
        <v>0.105</v>
      </c>
      <c r="CA4" s="39">
        <v>0.105</v>
      </c>
      <c r="CB4" s="39">
        <v>0.105</v>
      </c>
      <c r="CC4" s="39">
        <v>0.105</v>
      </c>
      <c r="CD4" s="39">
        <v>0.105</v>
      </c>
      <c r="CE4" s="39">
        <v>0.105</v>
      </c>
      <c r="CF4" s="39">
        <v>0.105</v>
      </c>
      <c r="CG4" s="39">
        <v>0.105</v>
      </c>
      <c r="CH4" s="39">
        <v>0.105</v>
      </c>
      <c r="CI4" s="39">
        <v>0.105</v>
      </c>
      <c r="CJ4" s="39">
        <v>0.105</v>
      </c>
      <c r="CK4" s="39">
        <v>0.105</v>
      </c>
      <c r="CL4" s="39">
        <v>0.105</v>
      </c>
      <c r="CM4" s="39">
        <v>0.105</v>
      </c>
      <c r="CN4" s="39">
        <v>9.2999999999999999E-2</v>
      </c>
      <c r="CO4" s="39">
        <v>9.2999999999999999E-2</v>
      </c>
      <c r="CP4" s="39">
        <v>9.2999999999999999E-2</v>
      </c>
      <c r="CQ4" s="39">
        <v>9.2999999999999999E-2</v>
      </c>
      <c r="CR4" s="39">
        <v>0.09</v>
      </c>
      <c r="CS4" s="39">
        <v>0.09</v>
      </c>
      <c r="CT4" s="39">
        <v>0.09</v>
      </c>
      <c r="CU4" s="39">
        <v>0.09</v>
      </c>
      <c r="CV4" s="39">
        <v>0.08</v>
      </c>
      <c r="CW4" s="39">
        <v>0.08</v>
      </c>
      <c r="CX4" s="39">
        <v>7.9680000000000001E-2</v>
      </c>
      <c r="CY4" s="39">
        <v>6.9680000000000006E-2</v>
      </c>
      <c r="CZ4" s="39">
        <v>6.9680000000000006E-2</v>
      </c>
      <c r="DA4" s="39">
        <v>6.9680000000000006E-2</v>
      </c>
      <c r="DB4" s="39">
        <v>6.9680000000000006E-2</v>
      </c>
      <c r="DC4" s="39">
        <v>6.9680000000000006E-2</v>
      </c>
      <c r="DD4" s="39">
        <v>6.9680000000000006E-2</v>
      </c>
      <c r="DE4" s="39">
        <v>6.9680000000000006E-2</v>
      </c>
      <c r="DF4" s="39">
        <v>6.9680000000000006E-2</v>
      </c>
      <c r="DG4" s="39">
        <v>6.9680000000000006E-2</v>
      </c>
      <c r="DH4" s="39">
        <v>6.9680000000000006E-2</v>
      </c>
      <c r="DI4" s="39">
        <v>6.9680000000000006E-2</v>
      </c>
      <c r="DJ4" s="39">
        <v>6.9680000000000006E-2</v>
      </c>
      <c r="DK4" s="39">
        <v>6.9680000000000006E-2</v>
      </c>
      <c r="DL4" s="39">
        <v>6.5000000000000002E-2</v>
      </c>
      <c r="DM4" s="39">
        <v>0.06</v>
      </c>
      <c r="DN4" s="39">
        <v>5.5E-2</v>
      </c>
      <c r="DO4" s="39">
        <v>4.9000000000000002E-2</v>
      </c>
      <c r="DP4" s="39">
        <v>4.9000000000000002E-2</v>
      </c>
      <c r="DQ4" s="39">
        <v>4.9000000000000002E-2</v>
      </c>
      <c r="DR4" s="39">
        <v>4.9000000000000002E-2</v>
      </c>
      <c r="DS4" s="39">
        <v>4.9000000000000002E-2</v>
      </c>
      <c r="DT4" s="39">
        <v>4.9000000000000002E-2</v>
      </c>
      <c r="DU4" s="39">
        <v>4.9000000000000002E-2</v>
      </c>
      <c r="DV4" s="39">
        <v>4.9000000000000002E-2</v>
      </c>
      <c r="DW4" s="39">
        <v>4.9000000000000002E-2</v>
      </c>
      <c r="DX4" s="39">
        <v>4.9000000000000002E-2</v>
      </c>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41"/>
      <c r="FR4" s="41"/>
      <c r="FS4" s="41"/>
      <c r="FT4" s="41"/>
    </row>
    <row r="5" spans="1:176" ht="15" customHeight="1" x14ac:dyDescent="0.35">
      <c r="A5" s="70" t="s">
        <v>21</v>
      </c>
      <c r="B5" s="3">
        <v>0</v>
      </c>
      <c r="C5" s="39">
        <v>0</v>
      </c>
      <c r="D5" s="39">
        <v>0</v>
      </c>
      <c r="E5" s="39">
        <v>0</v>
      </c>
      <c r="F5" s="39">
        <v>0</v>
      </c>
      <c r="G5" s="39">
        <v>0</v>
      </c>
      <c r="H5" s="39">
        <v>0</v>
      </c>
      <c r="I5" s="39">
        <v>0</v>
      </c>
      <c r="J5" s="39">
        <v>0</v>
      </c>
      <c r="K5" s="39">
        <v>0</v>
      </c>
      <c r="L5" s="39">
        <v>0</v>
      </c>
      <c r="M5" s="39">
        <v>0</v>
      </c>
      <c r="N5" s="39">
        <v>0</v>
      </c>
      <c r="O5" s="39">
        <v>0</v>
      </c>
      <c r="P5" s="39">
        <v>0</v>
      </c>
      <c r="Q5" s="39">
        <v>0</v>
      </c>
      <c r="R5" s="39">
        <v>0</v>
      </c>
      <c r="S5" s="39">
        <v>0</v>
      </c>
      <c r="T5" s="39">
        <v>0</v>
      </c>
      <c r="U5" s="39">
        <v>0</v>
      </c>
      <c r="V5" s="39">
        <v>0</v>
      </c>
      <c r="W5" s="39">
        <v>0</v>
      </c>
      <c r="X5" s="39">
        <v>0</v>
      </c>
      <c r="Y5" s="39">
        <v>0</v>
      </c>
      <c r="Z5" s="39">
        <v>0</v>
      </c>
      <c r="AA5" s="39">
        <v>0</v>
      </c>
      <c r="AB5" s="39">
        <v>0</v>
      </c>
      <c r="AC5" s="39">
        <v>0</v>
      </c>
      <c r="AD5" s="39">
        <v>0</v>
      </c>
      <c r="AE5" s="42">
        <v>0.02</v>
      </c>
      <c r="AF5" s="39">
        <v>0.02</v>
      </c>
      <c r="AG5" s="39">
        <v>0.02</v>
      </c>
      <c r="AH5" s="39">
        <v>0.02</v>
      </c>
      <c r="AI5" s="39">
        <v>0.02</v>
      </c>
      <c r="AJ5" s="39">
        <v>0.02</v>
      </c>
      <c r="AK5" s="39">
        <v>0.02</v>
      </c>
      <c r="AL5" s="39">
        <v>0.02</v>
      </c>
      <c r="AM5" s="39">
        <v>0.02</v>
      </c>
      <c r="AN5" s="39">
        <v>0.02</v>
      </c>
      <c r="AO5" s="39">
        <v>0.02</v>
      </c>
      <c r="AP5" s="39">
        <v>0.02</v>
      </c>
      <c r="AQ5" s="39">
        <v>0.05</v>
      </c>
      <c r="AR5" s="39">
        <v>0.05</v>
      </c>
      <c r="AS5" s="39">
        <v>0.05</v>
      </c>
      <c r="AT5" s="39">
        <v>0.05</v>
      </c>
      <c r="AU5" s="39">
        <v>0.05</v>
      </c>
      <c r="AV5" s="39">
        <v>0.05</v>
      </c>
      <c r="AW5" s="39">
        <v>0.05</v>
      </c>
      <c r="AX5" s="39">
        <v>0.05</v>
      </c>
      <c r="AY5" s="39">
        <v>0.05</v>
      </c>
      <c r="AZ5" s="39">
        <v>0.05</v>
      </c>
      <c r="BA5" s="39">
        <v>0.05</v>
      </c>
      <c r="BB5" s="39">
        <v>0.05</v>
      </c>
      <c r="BC5" s="39">
        <v>0.05</v>
      </c>
      <c r="BD5" s="39">
        <v>0.05</v>
      </c>
      <c r="BE5" s="39">
        <v>0.05</v>
      </c>
      <c r="BF5" s="39">
        <v>0.05</v>
      </c>
      <c r="BG5" s="39">
        <v>0.05</v>
      </c>
      <c r="BH5" s="39">
        <v>0.05</v>
      </c>
      <c r="BI5" s="39">
        <v>0.05</v>
      </c>
      <c r="BJ5" s="39">
        <v>0.05</v>
      </c>
      <c r="BK5" s="39">
        <v>0.05</v>
      </c>
      <c r="BL5" s="39">
        <v>0.05</v>
      </c>
      <c r="BM5" s="39">
        <v>0.05</v>
      </c>
      <c r="BN5" s="39">
        <v>0.05</v>
      </c>
      <c r="BO5" s="39">
        <v>0.05</v>
      </c>
      <c r="BP5" s="39">
        <v>0.05</v>
      </c>
      <c r="BQ5" s="39">
        <v>0.05</v>
      </c>
      <c r="BR5" s="39">
        <v>0.05</v>
      </c>
      <c r="BS5" s="39">
        <v>0.06</v>
      </c>
      <c r="BT5" s="39">
        <v>0.06</v>
      </c>
      <c r="BU5" s="39">
        <v>0.06</v>
      </c>
      <c r="BV5" s="39">
        <v>0.06</v>
      </c>
      <c r="BW5" s="39">
        <v>0.06</v>
      </c>
      <c r="BX5" s="39">
        <v>0.06</v>
      </c>
      <c r="BY5" s="39">
        <v>0.06</v>
      </c>
      <c r="BZ5" s="39">
        <v>0.06</v>
      </c>
      <c r="CA5" s="39">
        <v>0.06</v>
      </c>
      <c r="CB5" s="39">
        <v>0.06</v>
      </c>
      <c r="CC5" s="39">
        <v>0.06</v>
      </c>
      <c r="CD5" s="39">
        <v>0.06</v>
      </c>
      <c r="CE5" s="39">
        <v>0.06</v>
      </c>
      <c r="CF5" s="39">
        <v>0.06</v>
      </c>
      <c r="CG5" s="39">
        <v>0.06</v>
      </c>
      <c r="CH5" s="39">
        <v>0.06</v>
      </c>
      <c r="CI5" s="39">
        <v>0.06</v>
      </c>
      <c r="CJ5" s="39">
        <v>0.06</v>
      </c>
      <c r="CK5" s="39">
        <v>0.06</v>
      </c>
      <c r="CL5" s="39">
        <v>0.06</v>
      </c>
      <c r="CM5" s="39">
        <v>0.06</v>
      </c>
      <c r="CN5" s="39">
        <v>0.06</v>
      </c>
      <c r="CO5" s="39">
        <v>6.5000000000000002E-2</v>
      </c>
      <c r="CP5" s="39">
        <v>6.5000000000000002E-2</v>
      </c>
      <c r="CQ5" s="39">
        <v>6.5000000000000002E-2</v>
      </c>
      <c r="CR5" s="39">
        <v>6.5000000000000002E-2</v>
      </c>
      <c r="CS5" s="39">
        <v>6.5000000000000002E-2</v>
      </c>
      <c r="CT5" s="39">
        <v>6.5000000000000002E-2</v>
      </c>
      <c r="CU5" s="39">
        <v>6.5000000000000002E-2</v>
      </c>
      <c r="CV5" s="39">
        <v>6.5000000000000002E-2</v>
      </c>
      <c r="CW5" s="39">
        <v>6.5000000000000002E-2</v>
      </c>
      <c r="CX5" s="39">
        <v>6.5000000000000002E-2</v>
      </c>
      <c r="CY5" s="39">
        <v>6.5000000000000002E-2</v>
      </c>
      <c r="CZ5" s="39">
        <v>6.5000000000000002E-2</v>
      </c>
      <c r="DA5" s="39">
        <f>6.5%+(6.5%*3%)</f>
        <v>6.6949999999999996E-2</v>
      </c>
      <c r="DB5" s="39">
        <f>6.5%+(6.5%*3%)</f>
        <v>6.6949999999999996E-2</v>
      </c>
      <c r="DC5" s="39">
        <v>6.5000000000000002E-2</v>
      </c>
      <c r="DD5" s="39">
        <v>6.5000000000000002E-2</v>
      </c>
      <c r="DE5" s="39">
        <v>6.5000000000000002E-2</v>
      </c>
      <c r="DF5" s="39">
        <v>6.5000000000000002E-2</v>
      </c>
      <c r="DG5" s="39">
        <v>6.5000000000000002E-2</v>
      </c>
      <c r="DH5" s="39">
        <v>6.5000000000000002E-2</v>
      </c>
      <c r="DI5" s="39">
        <v>6.5000000000000002E-2</v>
      </c>
      <c r="DJ5" s="39">
        <v>6.5000000000000002E-2</v>
      </c>
      <c r="DK5" s="39">
        <v>6.5000000000000002E-2</v>
      </c>
      <c r="DL5" s="39">
        <v>6.5000000000000002E-2</v>
      </c>
      <c r="DM5" s="39">
        <v>6.5000000000000002E-2</v>
      </c>
      <c r="DN5" s="39">
        <v>6.5000000000000002E-2</v>
      </c>
      <c r="DO5" s="39">
        <v>6.5000000000000002E-2</v>
      </c>
      <c r="DP5" s="39">
        <v>6.5000000000000002E-2</v>
      </c>
      <c r="DQ5" s="39">
        <v>6.5000000000000002E-2</v>
      </c>
      <c r="DR5" s="39">
        <v>6.5000000000000002E-2</v>
      </c>
      <c r="DS5" s="39">
        <v>6.2E-2</v>
      </c>
      <c r="DT5" s="39">
        <v>5.8999999999999997E-2</v>
      </c>
      <c r="DU5" s="39">
        <v>5.0999999999999997E-2</v>
      </c>
      <c r="DV5" s="39">
        <v>4.2999999999999997E-2</v>
      </c>
      <c r="DW5" s="39">
        <v>4.2999999999999997E-2</v>
      </c>
      <c r="DX5" s="39">
        <v>4.2999999999999997E-2</v>
      </c>
      <c r="DY5" s="7"/>
      <c r="DZ5" s="7"/>
      <c r="EA5" s="7"/>
      <c r="EB5" s="7"/>
      <c r="EC5" s="7"/>
      <c r="ED5" s="7"/>
      <c r="EE5" s="7"/>
      <c r="EF5" s="7"/>
      <c r="EG5" s="7"/>
      <c r="EH5" s="7"/>
      <c r="EI5" s="7"/>
      <c r="EJ5" s="7"/>
      <c r="EK5" s="7"/>
      <c r="EL5" s="7"/>
      <c r="EM5" s="7"/>
      <c r="EN5" s="7"/>
      <c r="EO5" s="7"/>
      <c r="EP5" s="7"/>
      <c r="EQ5" s="7"/>
      <c r="ER5" s="7"/>
      <c r="ES5" s="7"/>
      <c r="ET5" s="7"/>
      <c r="EU5" s="7"/>
      <c r="EV5" s="7"/>
      <c r="EW5" s="7"/>
      <c r="EX5" s="7"/>
      <c r="EY5" s="7"/>
      <c r="EZ5" s="7"/>
      <c r="FA5" s="7"/>
      <c r="FB5" s="7"/>
      <c r="FC5" s="7"/>
      <c r="FD5" s="7"/>
      <c r="FE5" s="7"/>
      <c r="FF5" s="7"/>
      <c r="FG5" s="7"/>
      <c r="FH5" s="7"/>
      <c r="FI5" s="7"/>
      <c r="FJ5" s="7"/>
      <c r="FK5" s="7"/>
      <c r="FL5" s="7"/>
      <c r="FM5" s="7"/>
      <c r="FN5" s="7"/>
      <c r="FO5" s="7"/>
      <c r="FP5" s="7"/>
      <c r="FQ5" s="41"/>
      <c r="FR5" s="41"/>
      <c r="FS5" s="41"/>
      <c r="FT5" s="41"/>
    </row>
    <row r="6" spans="1:176" ht="15" customHeight="1" x14ac:dyDescent="0.35">
      <c r="A6" s="70" t="s">
        <v>22</v>
      </c>
      <c r="B6" s="3">
        <v>0</v>
      </c>
      <c r="C6" s="39">
        <v>0</v>
      </c>
      <c r="D6" s="39">
        <v>0</v>
      </c>
      <c r="E6" s="39">
        <v>0</v>
      </c>
      <c r="F6" s="39">
        <v>0</v>
      </c>
      <c r="G6" s="39">
        <v>0</v>
      </c>
      <c r="H6" s="39">
        <v>0</v>
      </c>
      <c r="I6" s="39">
        <v>0</v>
      </c>
      <c r="J6" s="39">
        <v>0</v>
      </c>
      <c r="K6" s="39">
        <v>0</v>
      </c>
      <c r="L6" s="39">
        <v>0</v>
      </c>
      <c r="M6" s="39">
        <v>0</v>
      </c>
      <c r="N6" s="39">
        <v>0</v>
      </c>
      <c r="O6" s="39">
        <v>0</v>
      </c>
      <c r="P6" s="39">
        <v>0</v>
      </c>
      <c r="Q6" s="39">
        <v>0</v>
      </c>
      <c r="R6" s="39">
        <v>0</v>
      </c>
      <c r="S6" s="39">
        <v>0</v>
      </c>
      <c r="T6" s="39">
        <v>0</v>
      </c>
      <c r="U6" s="39">
        <v>0</v>
      </c>
      <c r="V6" s="39">
        <v>0</v>
      </c>
      <c r="W6" s="39">
        <v>0</v>
      </c>
      <c r="X6" s="39">
        <v>0</v>
      </c>
      <c r="Y6" s="39">
        <v>0</v>
      </c>
      <c r="Z6" s="39">
        <v>0</v>
      </c>
      <c r="AA6" s="39">
        <v>0</v>
      </c>
      <c r="AB6" s="39">
        <v>0</v>
      </c>
      <c r="AC6" s="39">
        <v>0</v>
      </c>
      <c r="AD6" s="39">
        <v>0</v>
      </c>
      <c r="AE6" s="39">
        <v>0.04</v>
      </c>
      <c r="AF6" s="39">
        <v>0.04</v>
      </c>
      <c r="AG6" s="39">
        <v>0.04</v>
      </c>
      <c r="AH6" s="39">
        <v>0.04</v>
      </c>
      <c r="AI6" s="39">
        <v>0.02</v>
      </c>
      <c r="AJ6" s="39">
        <v>0.02</v>
      </c>
      <c r="AK6" s="39">
        <v>0.04</v>
      </c>
      <c r="AL6" s="39">
        <v>0.04</v>
      </c>
      <c r="AM6" s="39">
        <v>0.04</v>
      </c>
      <c r="AN6" s="39">
        <v>0.04</v>
      </c>
      <c r="AO6" s="39">
        <v>0.04</v>
      </c>
      <c r="AP6" s="39">
        <v>0.04</v>
      </c>
      <c r="AQ6" s="39">
        <v>0.04</v>
      </c>
      <c r="AR6" s="39">
        <v>0.04</v>
      </c>
      <c r="AS6" s="39">
        <v>3.4000000000000002E-2</v>
      </c>
      <c r="AT6" s="39">
        <v>3.4000000000000002E-2</v>
      </c>
      <c r="AU6" s="39">
        <v>3.4000000000000002E-2</v>
      </c>
      <c r="AV6" s="39">
        <v>3.4000000000000002E-2</v>
      </c>
      <c r="AW6" s="39">
        <v>3.4000000000000002E-2</v>
      </c>
      <c r="AX6" s="39">
        <v>3.4000000000000002E-2</v>
      </c>
      <c r="AY6" s="39">
        <v>3.4000000000000002E-2</v>
      </c>
      <c r="AZ6" s="39">
        <v>0.04</v>
      </c>
      <c r="BA6" s="39">
        <v>0.04</v>
      </c>
      <c r="BB6" s="39">
        <v>0.04</v>
      </c>
      <c r="BC6" s="39">
        <v>0.04</v>
      </c>
      <c r="BD6" s="39">
        <v>0.04</v>
      </c>
      <c r="BE6" s="39">
        <v>0.04</v>
      </c>
      <c r="BF6" s="39">
        <v>0.04</v>
      </c>
      <c r="BG6" s="39">
        <v>0.04</v>
      </c>
      <c r="BH6" s="39">
        <v>0.04</v>
      </c>
      <c r="BI6" s="39">
        <v>5.5E-2</v>
      </c>
      <c r="BJ6" s="39">
        <v>5.5E-2</v>
      </c>
      <c r="BK6" s="39">
        <v>5.5E-2</v>
      </c>
      <c r="BL6" s="39">
        <v>5.5E-2</v>
      </c>
      <c r="BM6" s="39">
        <v>5.5E-2</v>
      </c>
      <c r="BN6" s="39">
        <v>5.5E-2</v>
      </c>
      <c r="BO6" s="39">
        <v>5.5E-2</v>
      </c>
      <c r="BP6" s="39">
        <v>5.5E-2</v>
      </c>
      <c r="BQ6" s="39">
        <v>7.0000000000000007E-2</v>
      </c>
      <c r="BR6" s="39">
        <v>7.0000000000000007E-2</v>
      </c>
      <c r="BS6" s="39">
        <v>7.0000000000000007E-2</v>
      </c>
      <c r="BT6" s="39">
        <v>7.0000000000000007E-2</v>
      </c>
      <c r="BU6" s="39">
        <v>7.0000000000000007E-2</v>
      </c>
      <c r="BV6" s="39">
        <v>7.5999999999999998E-2</v>
      </c>
      <c r="BW6" s="39">
        <v>0.09</v>
      </c>
      <c r="BX6" s="39">
        <v>0.09</v>
      </c>
      <c r="BY6" s="39">
        <v>0.09</v>
      </c>
      <c r="BZ6" s="39">
        <v>0.09</v>
      </c>
      <c r="CA6" s="39">
        <v>0.09</v>
      </c>
      <c r="CB6" s="39">
        <v>0.09</v>
      </c>
      <c r="CC6" s="39">
        <v>0.09</v>
      </c>
      <c r="CD6" s="39">
        <v>9.6000000000000002E-2</v>
      </c>
      <c r="CE6" s="39">
        <v>9.6000000000000002E-2</v>
      </c>
      <c r="CF6" s="39">
        <v>9.6000000000000002E-2</v>
      </c>
      <c r="CG6" s="39">
        <v>9.6000000000000002E-2</v>
      </c>
      <c r="CH6" s="39">
        <v>9.6000000000000002E-2</v>
      </c>
      <c r="CI6" s="39">
        <v>9.6000000000000002E-2</v>
      </c>
      <c r="CJ6" s="39">
        <v>9.6000000000000002E-2</v>
      </c>
      <c r="CK6" s="39">
        <v>9.6000000000000002E-2</v>
      </c>
      <c r="CL6" s="39">
        <v>9.2999999999999999E-2</v>
      </c>
      <c r="CM6" s="39">
        <v>9.2999999999999999E-2</v>
      </c>
      <c r="CN6" s="39">
        <v>9.2999999999999999E-2</v>
      </c>
      <c r="CO6" s="39">
        <v>9.2999999999999999E-2</v>
      </c>
      <c r="CP6" s="39">
        <v>9.2999999999999999E-2</v>
      </c>
      <c r="CQ6" s="39">
        <v>9.2999999999999999E-2</v>
      </c>
      <c r="CR6" s="39">
        <v>9.2999999999999999E-2</v>
      </c>
      <c r="CS6" s="39">
        <v>9.2999999999999999E-2</v>
      </c>
      <c r="CT6" s="39">
        <v>9.2999999999999999E-2</v>
      </c>
      <c r="CU6" s="39">
        <v>8.8400000000000006E-2</v>
      </c>
      <c r="CV6" s="39">
        <v>8.8400000000000006E-2</v>
      </c>
      <c r="CW6" s="39">
        <v>8.8400000000000006E-2</v>
      </c>
      <c r="CX6" s="39">
        <v>8.8400000000000006E-2</v>
      </c>
      <c r="CY6" s="39">
        <v>8.8400000000000006E-2</v>
      </c>
      <c r="CZ6" s="39">
        <v>8.8400000000000006E-2</v>
      </c>
      <c r="DA6" s="39">
        <v>8.8400000000000006E-2</v>
      </c>
      <c r="DB6" s="39">
        <v>8.8400000000000006E-2</v>
      </c>
      <c r="DC6" s="39">
        <v>8.8400000000000006E-2</v>
      </c>
      <c r="DD6" s="39">
        <v>8.8400000000000006E-2</v>
      </c>
      <c r="DE6" s="39">
        <v>8.8400000000000006E-2</v>
      </c>
      <c r="DF6" s="39">
        <v>8.8400000000000006E-2</v>
      </c>
      <c r="DG6" s="39">
        <v>8.8400000000000006E-2</v>
      </c>
      <c r="DH6" s="39">
        <v>8.8400000000000006E-2</v>
      </c>
      <c r="DI6" s="39">
        <v>8.8400000000000006E-2</v>
      </c>
      <c r="DJ6" s="39">
        <v>8.8400000000000006E-2</v>
      </c>
      <c r="DK6" s="39">
        <v>8.8400000000000006E-2</v>
      </c>
      <c r="DL6" s="39">
        <v>8.8400000000000006E-2</v>
      </c>
      <c r="DM6" s="39">
        <v>8.8400000000000006E-2</v>
      </c>
      <c r="DN6" s="39">
        <v>8.8400000000000006E-2</v>
      </c>
      <c r="DO6" s="39">
        <v>8.8400000000000006E-2</v>
      </c>
      <c r="DP6" s="39">
        <v>8.8400000000000006E-2</v>
      </c>
      <c r="DQ6" s="39">
        <v>8.8400000000000006E-2</v>
      </c>
      <c r="DR6" s="39">
        <v>8.8400000000000006E-2</v>
      </c>
      <c r="DS6" s="39">
        <v>8.8400000000000006E-2</v>
      </c>
      <c r="DT6" s="39">
        <v>8.8400000000000006E-2</v>
      </c>
      <c r="DU6" s="39">
        <v>8.8400000000000006E-2</v>
      </c>
      <c r="DV6" s="39">
        <v>8.8400000000000006E-2</v>
      </c>
      <c r="DW6" s="39">
        <v>8.8400000000000006E-2</v>
      </c>
      <c r="DX6" s="39">
        <v>8.8400000000000006E-2</v>
      </c>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41"/>
      <c r="FR6" s="41"/>
      <c r="FS6" s="41"/>
      <c r="FT6" s="41"/>
    </row>
    <row r="7" spans="1:176" ht="15" customHeight="1" x14ac:dyDescent="0.35">
      <c r="A7" s="70" t="s">
        <v>23</v>
      </c>
      <c r="B7" s="3">
        <v>0</v>
      </c>
      <c r="C7" s="39">
        <v>0</v>
      </c>
      <c r="D7" s="39">
        <v>0</v>
      </c>
      <c r="E7" s="39">
        <v>0</v>
      </c>
      <c r="F7" s="39">
        <v>0</v>
      </c>
      <c r="G7" s="39">
        <v>0</v>
      </c>
      <c r="H7" s="39">
        <v>0</v>
      </c>
      <c r="I7" s="39">
        <v>0</v>
      </c>
      <c r="J7" s="39">
        <v>0</v>
      </c>
      <c r="K7" s="39">
        <v>0</v>
      </c>
      <c r="L7" s="39">
        <v>0</v>
      </c>
      <c r="M7" s="39">
        <v>0</v>
      </c>
      <c r="N7" s="39">
        <v>0</v>
      </c>
      <c r="O7" s="39">
        <v>0</v>
      </c>
      <c r="P7" s="39">
        <v>0</v>
      </c>
      <c r="Q7" s="39">
        <v>0</v>
      </c>
      <c r="R7" s="39">
        <v>0</v>
      </c>
      <c r="S7" s="39">
        <v>0</v>
      </c>
      <c r="T7" s="39">
        <v>0</v>
      </c>
      <c r="U7" s="39">
        <v>0</v>
      </c>
      <c r="V7" s="39">
        <v>0</v>
      </c>
      <c r="W7" s="39">
        <v>0</v>
      </c>
      <c r="X7" s="39">
        <v>0</v>
      </c>
      <c r="Y7" s="39">
        <v>0</v>
      </c>
      <c r="Z7" s="39">
        <v>0</v>
      </c>
      <c r="AA7" s="39">
        <v>0</v>
      </c>
      <c r="AB7" s="39">
        <v>0</v>
      </c>
      <c r="AC7" s="39">
        <v>0</v>
      </c>
      <c r="AD7" s="39">
        <v>0</v>
      </c>
      <c r="AE7" s="39">
        <v>0</v>
      </c>
      <c r="AF7" s="39">
        <v>0</v>
      </c>
      <c r="AG7" s="39">
        <v>0</v>
      </c>
      <c r="AH7" s="39">
        <v>0</v>
      </c>
      <c r="AI7" s="39">
        <v>0</v>
      </c>
      <c r="AJ7" s="39">
        <v>0</v>
      </c>
      <c r="AK7" s="39">
        <v>0</v>
      </c>
      <c r="AL7" s="39">
        <v>0</v>
      </c>
      <c r="AM7" s="39">
        <v>0.04</v>
      </c>
      <c r="AN7" s="39">
        <v>0.04</v>
      </c>
      <c r="AO7" s="39">
        <v>0.04</v>
      </c>
      <c r="AP7" s="39">
        <v>0.04</v>
      </c>
      <c r="AQ7" s="39">
        <v>0.04</v>
      </c>
      <c r="AR7" s="39">
        <v>0.04</v>
      </c>
      <c r="AS7" s="39">
        <v>0.04</v>
      </c>
      <c r="AT7" s="39">
        <v>0.04</v>
      </c>
      <c r="AU7" s="39">
        <v>0.04</v>
      </c>
      <c r="AV7" s="39">
        <v>0.04</v>
      </c>
      <c r="AW7" s="39">
        <v>0.05</v>
      </c>
      <c r="AX7" s="39">
        <v>0.05</v>
      </c>
      <c r="AY7" s="39">
        <v>0.05</v>
      </c>
      <c r="AZ7" s="39">
        <v>0.05</v>
      </c>
      <c r="BA7" s="39">
        <v>0.05</v>
      </c>
      <c r="BB7" s="39">
        <v>0.05</v>
      </c>
      <c r="BC7" s="39">
        <v>0.05</v>
      </c>
      <c r="BD7" s="39">
        <v>0.05</v>
      </c>
      <c r="BE7" s="39">
        <v>0.05</v>
      </c>
      <c r="BF7" s="39">
        <v>0.05</v>
      </c>
      <c r="BG7" s="39">
        <v>0.05</v>
      </c>
      <c r="BH7" s="39">
        <v>0.05</v>
      </c>
      <c r="BI7" s="39">
        <v>0.05</v>
      </c>
      <c r="BJ7" s="39">
        <v>0.05</v>
      </c>
      <c r="BK7" s="39">
        <v>0.05</v>
      </c>
      <c r="BL7" s="39">
        <v>0.05</v>
      </c>
      <c r="BM7" s="39">
        <v>0.05</v>
      </c>
      <c r="BN7" s="39">
        <v>0.05</v>
      </c>
      <c r="BO7" s="39">
        <v>0.05</v>
      </c>
      <c r="BP7" s="39">
        <v>0.05</v>
      </c>
      <c r="BQ7" s="39">
        <v>0.05</v>
      </c>
      <c r="BR7" s="39">
        <v>0.05</v>
      </c>
      <c r="BS7" s="39">
        <v>0.05</v>
      </c>
      <c r="BT7" s="39">
        <v>0.05</v>
      </c>
      <c r="BU7" s="39">
        <v>0.05</v>
      </c>
      <c r="BV7" s="39">
        <v>0.05</v>
      </c>
      <c r="BW7" s="39">
        <v>0.05</v>
      </c>
      <c r="BX7" s="39">
        <v>0.05</v>
      </c>
      <c r="BY7" s="39">
        <v>0.05</v>
      </c>
      <c r="BZ7" s="39">
        <v>0.05</v>
      </c>
      <c r="CA7" s="39">
        <v>0.05</v>
      </c>
      <c r="CB7" s="39">
        <v>0.05</v>
      </c>
      <c r="CC7" s="39">
        <v>0.05</v>
      </c>
      <c r="CD7" s="39">
        <v>0.05</v>
      </c>
      <c r="CE7" s="39">
        <v>0.05</v>
      </c>
      <c r="CF7" s="39">
        <v>0.05</v>
      </c>
      <c r="CG7" s="39">
        <v>0.05</v>
      </c>
      <c r="CH7" s="39">
        <v>0.05</v>
      </c>
      <c r="CI7" s="39">
        <v>0.05</v>
      </c>
      <c r="CJ7" s="39">
        <v>0.06</v>
      </c>
      <c r="CK7" s="39">
        <v>0.06</v>
      </c>
      <c r="CL7" s="39">
        <v>5.5E-2</v>
      </c>
      <c r="CM7" s="39">
        <v>5.3999999999999999E-2</v>
      </c>
      <c r="CN7" s="39">
        <v>5.2999999999999999E-2</v>
      </c>
      <c r="CO7" s="39">
        <v>5.1999999999999998E-2</v>
      </c>
      <c r="CP7" s="39">
        <v>5.0999999999999997E-2</v>
      </c>
      <c r="CQ7" s="39">
        <v>0.05</v>
      </c>
      <c r="CR7" s="39">
        <v>0.05</v>
      </c>
      <c r="CS7" s="39">
        <v>0.05</v>
      </c>
      <c r="CT7" s="39">
        <v>0.05</v>
      </c>
      <c r="CU7" s="39">
        <v>0.05</v>
      </c>
      <c r="CV7" s="39">
        <v>0.05</v>
      </c>
      <c r="CW7" s="39">
        <v>4.7500000000000001E-2</v>
      </c>
      <c r="CX7" s="39">
        <v>4.6300000000000001E-2</v>
      </c>
      <c r="CY7" s="39">
        <v>4.6300000000000001E-2</v>
      </c>
      <c r="CZ7" s="39">
        <v>4.6300000000000001E-2</v>
      </c>
      <c r="DA7" s="39">
        <v>4.6300000000000001E-2</v>
      </c>
      <c r="DB7" s="39">
        <v>4.6300000000000001E-2</v>
      </c>
      <c r="DC7" s="39">
        <v>4.6300000000000001E-2</v>
      </c>
      <c r="DD7" s="39">
        <v>4.6300000000000001E-2</v>
      </c>
      <c r="DE7" s="39">
        <v>4.6300000000000001E-2</v>
      </c>
      <c r="DF7" s="39">
        <v>4.6300000000000001E-2</v>
      </c>
      <c r="DG7" s="39">
        <v>4.6300000000000001E-2</v>
      </c>
      <c r="DH7" s="39">
        <v>4.6300000000000001E-2</v>
      </c>
      <c r="DI7" s="39">
        <v>4.6300000000000001E-2</v>
      </c>
      <c r="DJ7" s="39">
        <v>4.6300000000000001E-2</v>
      </c>
      <c r="DK7" s="39">
        <v>4.6300000000000001E-2</v>
      </c>
      <c r="DL7" s="39">
        <v>4.6300000000000001E-2</v>
      </c>
      <c r="DM7" s="39">
        <v>4.6300000000000001E-2</v>
      </c>
      <c r="DN7" s="39">
        <v>4.6300000000000001E-2</v>
      </c>
      <c r="DO7" s="39">
        <v>4.6300000000000001E-2</v>
      </c>
      <c r="DP7" s="39">
        <v>4.6300000000000001E-2</v>
      </c>
      <c r="DQ7" s="39">
        <v>4.6300000000000001E-2</v>
      </c>
      <c r="DR7" s="39">
        <v>4.5499999999999999E-2</v>
      </c>
      <c r="DS7" s="39">
        <v>4.5499999999999999E-2</v>
      </c>
      <c r="DT7" s="39">
        <v>4.3999999999999997E-2</v>
      </c>
      <c r="DU7" s="39">
        <v>4.3999999999999997E-2</v>
      </c>
      <c r="DV7" s="39">
        <v>4.3999999999999997E-2</v>
      </c>
      <c r="DW7" s="39">
        <v>4.3999999999999997E-2</v>
      </c>
      <c r="DX7" s="39">
        <v>4.3999999999999997E-2</v>
      </c>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41"/>
      <c r="FR7" s="41"/>
      <c r="FS7" s="41"/>
      <c r="FT7" s="41"/>
    </row>
    <row r="8" spans="1:176" ht="15" customHeight="1" x14ac:dyDescent="0.35">
      <c r="A8" s="70" t="s">
        <v>24</v>
      </c>
      <c r="B8" s="3">
        <v>0</v>
      </c>
      <c r="C8" s="39">
        <v>0</v>
      </c>
      <c r="D8" s="39">
        <v>0</v>
      </c>
      <c r="E8" s="39">
        <v>0</v>
      </c>
      <c r="F8" s="39">
        <v>0</v>
      </c>
      <c r="G8" s="39">
        <v>0</v>
      </c>
      <c r="H8" s="39">
        <v>0</v>
      </c>
      <c r="I8" s="39">
        <v>0</v>
      </c>
      <c r="J8" s="39">
        <v>0</v>
      </c>
      <c r="K8" s="39">
        <v>0</v>
      </c>
      <c r="L8" s="39">
        <v>0</v>
      </c>
      <c r="M8" s="39">
        <v>0</v>
      </c>
      <c r="N8" s="39">
        <v>0</v>
      </c>
      <c r="O8" s="39">
        <v>0</v>
      </c>
      <c r="P8" s="39">
        <v>0</v>
      </c>
      <c r="Q8" s="39">
        <v>0.02</v>
      </c>
      <c r="R8" s="39">
        <v>0.02</v>
      </c>
      <c r="S8" s="39">
        <v>0.02</v>
      </c>
      <c r="T8" s="39">
        <v>0.02</v>
      </c>
      <c r="U8" s="39">
        <v>0.02</v>
      </c>
      <c r="V8" s="39">
        <v>0.02</v>
      </c>
      <c r="W8" s="39">
        <v>0.02</v>
      </c>
      <c r="X8" s="39">
        <v>0.02</v>
      </c>
      <c r="Y8" s="39">
        <v>0.02</v>
      </c>
      <c r="Z8" s="39">
        <v>0.02</v>
      </c>
      <c r="AA8" s="39">
        <v>0.02</v>
      </c>
      <c r="AB8" s="39">
        <v>0.02</v>
      </c>
      <c r="AC8" s="39">
        <v>0.02</v>
      </c>
      <c r="AD8" s="39">
        <v>0.02</v>
      </c>
      <c r="AE8" s="39">
        <v>0.02</v>
      </c>
      <c r="AF8" s="39">
        <v>0.02</v>
      </c>
      <c r="AG8" s="39">
        <v>0.02</v>
      </c>
      <c r="AH8" s="39">
        <v>0.02</v>
      </c>
      <c r="AI8" s="39">
        <v>0.02</v>
      </c>
      <c r="AJ8" s="39">
        <v>0.02</v>
      </c>
      <c r="AK8" s="39">
        <v>0.02</v>
      </c>
      <c r="AL8" s="39">
        <v>0.02</v>
      </c>
      <c r="AM8" s="39">
        <v>0.02</v>
      </c>
      <c r="AN8" s="39">
        <v>0.02</v>
      </c>
      <c r="AO8" s="39">
        <v>0.02</v>
      </c>
      <c r="AP8" s="39">
        <v>0.02</v>
      </c>
      <c r="AQ8" s="39">
        <v>0.02</v>
      </c>
      <c r="AR8" s="39">
        <v>0.02</v>
      </c>
      <c r="AS8" s="39">
        <v>0.02</v>
      </c>
      <c r="AT8" s="39">
        <v>0.02</v>
      </c>
      <c r="AU8" s="39">
        <v>0.02</v>
      </c>
      <c r="AV8" s="39">
        <v>0.02</v>
      </c>
      <c r="AW8" s="39">
        <v>0.03</v>
      </c>
      <c r="AX8" s="39">
        <v>0.03</v>
      </c>
      <c r="AY8" s="39">
        <v>0.03</v>
      </c>
      <c r="AZ8" s="39">
        <v>0.03</v>
      </c>
      <c r="BA8" s="39">
        <v>0.03</v>
      </c>
      <c r="BB8" s="39">
        <v>0.03</v>
      </c>
      <c r="BC8" s="39">
        <v>3.7499999999999999E-2</v>
      </c>
      <c r="BD8" s="39">
        <v>3.7499999999999999E-2</v>
      </c>
      <c r="BE8" s="39">
        <v>3.7499999999999999E-2</v>
      </c>
      <c r="BF8" s="39">
        <v>3.7499999999999999E-2</v>
      </c>
      <c r="BG8" s="39">
        <v>3.7499999999999999E-2</v>
      </c>
      <c r="BH8" s="39">
        <v>3.7499999999999999E-2</v>
      </c>
      <c r="BI8" s="39">
        <v>0.03</v>
      </c>
      <c r="BJ8" s="39">
        <v>3.5000000000000003E-2</v>
      </c>
      <c r="BK8" s="39">
        <v>0.05</v>
      </c>
      <c r="BL8" s="39">
        <v>0.05</v>
      </c>
      <c r="BM8" s="39">
        <v>0.05</v>
      </c>
      <c r="BN8" s="39">
        <v>0.05</v>
      </c>
      <c r="BO8" s="39">
        <v>0.05</v>
      </c>
      <c r="BP8" s="39">
        <v>5.2499999999999998E-2</v>
      </c>
      <c r="BQ8" s="39">
        <v>5.2499999999999998E-2</v>
      </c>
      <c r="BR8" s="39">
        <v>5.2499999999999998E-2</v>
      </c>
      <c r="BS8" s="39">
        <v>5.2499999999999998E-2</v>
      </c>
      <c r="BT8" s="39">
        <v>0.08</v>
      </c>
      <c r="BU8" s="39">
        <v>0.08</v>
      </c>
      <c r="BV8" s="39">
        <v>0.08</v>
      </c>
      <c r="BW8" s="39">
        <v>0.08</v>
      </c>
      <c r="BX8" s="39">
        <v>0.08</v>
      </c>
      <c r="BY8" s="39">
        <v>0.1</v>
      </c>
      <c r="BZ8" s="39">
        <v>0.1</v>
      </c>
      <c r="CA8" s="39">
        <v>0.1</v>
      </c>
      <c r="CB8" s="39">
        <v>0.1</v>
      </c>
      <c r="CC8" s="39">
        <v>0.1</v>
      </c>
      <c r="CD8" s="39">
        <v>0.1</v>
      </c>
      <c r="CE8" s="39">
        <v>0.1</v>
      </c>
      <c r="CF8" s="39">
        <v>0.1</v>
      </c>
      <c r="CG8" s="39">
        <v>0.115</v>
      </c>
      <c r="CH8" s="43">
        <v>0.115</v>
      </c>
      <c r="CI8" s="43">
        <v>0.115</v>
      </c>
      <c r="CJ8" s="43">
        <v>0.115</v>
      </c>
      <c r="CK8" s="43">
        <v>0.115</v>
      </c>
      <c r="CL8" s="43">
        <v>0.115</v>
      </c>
      <c r="CM8" s="43">
        <f>11.5%*1.2</f>
        <v>0.13800000000000001</v>
      </c>
      <c r="CN8" s="43">
        <f>11.5%*1.2</f>
        <v>0.13800000000000001</v>
      </c>
      <c r="CO8" s="43">
        <f>11.5%*1.2</f>
        <v>0.13800000000000001</v>
      </c>
      <c r="CP8" s="43">
        <f>11.5%*1.1</f>
        <v>0.12650000000000003</v>
      </c>
      <c r="CQ8" s="43">
        <v>0.115</v>
      </c>
      <c r="CR8" s="43">
        <v>0.115</v>
      </c>
      <c r="CS8" s="43">
        <v>0.1125</v>
      </c>
      <c r="CT8" s="43">
        <v>0.1075</v>
      </c>
      <c r="CU8" s="43">
        <v>0.105</v>
      </c>
      <c r="CV8" s="43">
        <v>9.5000000000000001E-2</v>
      </c>
      <c r="CW8" s="43">
        <v>8.5000000000000006E-2</v>
      </c>
      <c r="CX8" s="43">
        <v>7.4999999999999997E-2</v>
      </c>
      <c r="CY8" s="39">
        <v>7.4999999999999997E-2</v>
      </c>
      <c r="CZ8" s="39">
        <v>7.4999999999999997E-2</v>
      </c>
      <c r="DA8" s="39">
        <f>7.5%*1.2</f>
        <v>0.09</v>
      </c>
      <c r="DB8" s="39">
        <f>7.5%*1.25</f>
        <v>9.375E-2</v>
      </c>
      <c r="DC8" s="39">
        <v>7.4999999999999997E-2</v>
      </c>
      <c r="DD8" s="39">
        <f>7.5%*1.2</f>
        <v>0.09</v>
      </c>
      <c r="DE8" s="39">
        <v>7.4999999999999997E-2</v>
      </c>
      <c r="DF8" s="39">
        <v>7.4999999999999997E-2</v>
      </c>
      <c r="DG8" s="39">
        <f>7.5%*1.1</f>
        <v>8.2500000000000004E-2</v>
      </c>
      <c r="DH8" s="39">
        <f>7.5%*1.1</f>
        <v>8.2500000000000004E-2</v>
      </c>
      <c r="DI8" s="39">
        <f>7.5%*1.1</f>
        <v>8.2500000000000004E-2</v>
      </c>
      <c r="DJ8" s="39">
        <f t="shared" ref="DJ8:DO8" si="4">7.5%*1.2</f>
        <v>0.09</v>
      </c>
      <c r="DK8" s="39">
        <f t="shared" si="4"/>
        <v>0.09</v>
      </c>
      <c r="DL8" s="39">
        <f t="shared" si="4"/>
        <v>0.09</v>
      </c>
      <c r="DM8" s="39">
        <f t="shared" si="4"/>
        <v>0.09</v>
      </c>
      <c r="DN8" s="39">
        <f t="shared" si="4"/>
        <v>0.09</v>
      </c>
      <c r="DO8" s="39">
        <f t="shared" si="4"/>
        <v>0.09</v>
      </c>
      <c r="DP8" s="39">
        <f t="shared" ref="DP8:DW8" si="5">7.5%*1.1</f>
        <v>8.2500000000000004E-2</v>
      </c>
      <c r="DQ8" s="39">
        <f t="shared" si="5"/>
        <v>8.2500000000000004E-2</v>
      </c>
      <c r="DR8" s="39">
        <f t="shared" si="5"/>
        <v>8.2500000000000004E-2</v>
      </c>
      <c r="DS8" s="39">
        <f t="shared" si="5"/>
        <v>8.2500000000000004E-2</v>
      </c>
      <c r="DT8" s="39">
        <f t="shared" si="5"/>
        <v>8.2500000000000004E-2</v>
      </c>
      <c r="DU8" s="39">
        <f t="shared" si="5"/>
        <v>8.2500000000000004E-2</v>
      </c>
      <c r="DV8" s="39">
        <f t="shared" si="5"/>
        <v>8.2500000000000004E-2</v>
      </c>
      <c r="DW8" s="39">
        <f t="shared" si="5"/>
        <v>8.2500000000000004E-2</v>
      </c>
      <c r="DX8" s="39">
        <f t="shared" ref="DX8" si="6">7.5%+(7.5%*10%)</f>
        <v>8.249999999999999E-2</v>
      </c>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41"/>
      <c r="FR8" s="41"/>
      <c r="FS8" s="41"/>
      <c r="FT8" s="41"/>
    </row>
    <row r="9" spans="1:176" ht="15" customHeight="1" x14ac:dyDescent="0.35">
      <c r="A9" s="70" t="s">
        <v>25</v>
      </c>
      <c r="B9" s="3">
        <v>0</v>
      </c>
      <c r="C9" s="39">
        <v>0</v>
      </c>
      <c r="D9" s="39">
        <v>0</v>
      </c>
      <c r="E9" s="39">
        <v>0</v>
      </c>
      <c r="F9" s="39">
        <v>0</v>
      </c>
      <c r="G9" s="39">
        <v>0</v>
      </c>
      <c r="H9" s="39">
        <v>0</v>
      </c>
      <c r="I9" s="39">
        <v>0</v>
      </c>
      <c r="J9" s="39">
        <v>0</v>
      </c>
      <c r="K9" s="39">
        <v>0</v>
      </c>
      <c r="L9" s="39">
        <v>0</v>
      </c>
      <c r="M9" s="39">
        <v>0</v>
      </c>
      <c r="N9" s="39">
        <v>0</v>
      </c>
      <c r="O9" s="39">
        <v>0</v>
      </c>
      <c r="P9" s="39">
        <v>0</v>
      </c>
      <c r="Q9" s="39">
        <v>0</v>
      </c>
      <c r="R9" s="39">
        <v>0</v>
      </c>
      <c r="S9" s="39">
        <v>0</v>
      </c>
      <c r="T9" s="39">
        <v>0</v>
      </c>
      <c r="U9" s="39">
        <v>0</v>
      </c>
      <c r="V9" s="39">
        <v>0</v>
      </c>
      <c r="W9" s="39">
        <v>0</v>
      </c>
      <c r="X9" s="39">
        <v>0</v>
      </c>
      <c r="Y9" s="39">
        <v>0</v>
      </c>
      <c r="Z9" s="39">
        <v>0</v>
      </c>
      <c r="AA9" s="39">
        <v>0</v>
      </c>
      <c r="AB9" s="39">
        <v>0</v>
      </c>
      <c r="AC9" s="39">
        <v>0</v>
      </c>
      <c r="AD9" s="39">
        <v>0</v>
      </c>
      <c r="AE9" s="39">
        <v>0</v>
      </c>
      <c r="AF9" s="39">
        <v>0</v>
      </c>
      <c r="AG9" s="39">
        <v>0</v>
      </c>
      <c r="AH9" s="39">
        <v>0</v>
      </c>
      <c r="AI9" s="39">
        <v>0</v>
      </c>
      <c r="AJ9" s="39">
        <v>0</v>
      </c>
      <c r="AK9" s="39">
        <v>0</v>
      </c>
      <c r="AL9" s="39">
        <v>0</v>
      </c>
      <c r="AM9" s="39">
        <v>0</v>
      </c>
      <c r="AN9" s="39">
        <v>0</v>
      </c>
      <c r="AO9" s="39">
        <v>0</v>
      </c>
      <c r="AP9" s="39">
        <v>0</v>
      </c>
      <c r="AQ9" s="39">
        <v>0</v>
      </c>
      <c r="AR9" s="39">
        <v>0</v>
      </c>
      <c r="AS9" s="39">
        <v>0</v>
      </c>
      <c r="AT9" s="39">
        <v>0</v>
      </c>
      <c r="AU9" s="39">
        <v>0</v>
      </c>
      <c r="AV9" s="39">
        <v>0</v>
      </c>
      <c r="AW9" s="39">
        <v>0</v>
      </c>
      <c r="AX9" s="39">
        <v>0</v>
      </c>
      <c r="AY9" s="39">
        <v>0</v>
      </c>
      <c r="AZ9" s="39">
        <v>0</v>
      </c>
      <c r="BA9" s="39">
        <v>0</v>
      </c>
      <c r="BB9" s="39">
        <v>0</v>
      </c>
      <c r="BC9" s="39">
        <v>0</v>
      </c>
      <c r="BD9" s="39">
        <v>0</v>
      </c>
      <c r="BE9" s="39">
        <v>0</v>
      </c>
      <c r="BF9" s="39">
        <v>0</v>
      </c>
      <c r="BG9" s="39">
        <v>0.05</v>
      </c>
      <c r="BH9" s="39">
        <v>0.05</v>
      </c>
      <c r="BI9" s="39">
        <v>0.05</v>
      </c>
      <c r="BJ9" s="39">
        <v>0.05</v>
      </c>
      <c r="BK9" s="39">
        <v>0.05</v>
      </c>
      <c r="BL9" s="39">
        <v>0.05</v>
      </c>
      <c r="BM9" s="39">
        <v>0.05</v>
      </c>
      <c r="BN9" s="39">
        <v>0.05</v>
      </c>
      <c r="BO9" s="39">
        <v>0.05</v>
      </c>
      <c r="BP9" s="39">
        <v>0.05</v>
      </c>
      <c r="BQ9" s="39">
        <v>0.05</v>
      </c>
      <c r="BR9" s="39">
        <v>0.05</v>
      </c>
      <c r="BS9" s="39">
        <v>0.06</v>
      </c>
      <c r="BT9" s="39">
        <v>0.06</v>
      </c>
      <c r="BU9" s="39">
        <f>6%+(6%*20%)</f>
        <v>7.1999999999999995E-2</v>
      </c>
      <c r="BV9" s="39">
        <f>6%+(6%*20%)</f>
        <v>7.1999999999999995E-2</v>
      </c>
      <c r="BW9" s="39">
        <f>6%+(6%*20%)</f>
        <v>7.1999999999999995E-2</v>
      </c>
      <c r="BX9" s="39">
        <v>7.1999999999999995E-2</v>
      </c>
      <c r="BY9" s="39">
        <v>7.1999999999999995E-2</v>
      </c>
      <c r="BZ9" s="39">
        <v>7.1999999999999995E-2</v>
      </c>
      <c r="CA9" s="39">
        <v>8.6999999999999994E-2</v>
      </c>
      <c r="CB9" s="39">
        <v>8.6999999999999994E-2</v>
      </c>
      <c r="CC9" s="39">
        <v>8.6999999999999994E-2</v>
      </c>
      <c r="CD9" s="39">
        <v>8.6999999999999994E-2</v>
      </c>
      <c r="CE9" s="39">
        <v>8.6999999999999994E-2</v>
      </c>
      <c r="CF9" s="39">
        <v>8.6999999999999994E-2</v>
      </c>
      <c r="CG9" s="39">
        <v>8.6999999999999994E-2</v>
      </c>
      <c r="CH9" s="39">
        <v>8.6999999999999994E-2</v>
      </c>
      <c r="CI9" s="39">
        <v>8.6999999999999994E-2</v>
      </c>
      <c r="CJ9" s="39">
        <v>8.6999999999999994E-2</v>
      </c>
      <c r="CK9" s="39">
        <v>8.6999999999999994E-2</v>
      </c>
      <c r="CL9" s="39">
        <v>8.6999999999999994E-2</v>
      </c>
      <c r="CM9" s="39">
        <v>8.6999999999999994E-2</v>
      </c>
      <c r="CN9" s="39">
        <v>8.6999999999999994E-2</v>
      </c>
      <c r="CO9" s="39">
        <v>8.6999999999999994E-2</v>
      </c>
      <c r="CP9" s="39">
        <v>8.6999999999999994E-2</v>
      </c>
      <c r="CQ9" s="39">
        <v>8.6999999999999994E-2</v>
      </c>
      <c r="CR9" s="39">
        <v>8.6999999999999994E-2</v>
      </c>
      <c r="CS9" s="39">
        <v>8.6999999999999994E-2</v>
      </c>
      <c r="CT9" s="39">
        <v>8.6999999999999994E-2</v>
      </c>
      <c r="CU9" s="39">
        <v>8.6999999999999994E-2</v>
      </c>
      <c r="CV9" s="39">
        <v>8.6999999999999994E-2</v>
      </c>
      <c r="CW9" s="39">
        <v>8.6999999999999994E-2</v>
      </c>
      <c r="CX9" s="39">
        <v>8.6999999999999994E-2</v>
      </c>
      <c r="CY9" s="39">
        <v>8.6999999999999994E-2</v>
      </c>
      <c r="CZ9" s="39">
        <v>8.6999999999999994E-2</v>
      </c>
      <c r="DA9" s="39">
        <v>8.6999999999999994E-2</v>
      </c>
      <c r="DB9" s="39">
        <v>8.6999999999999994E-2</v>
      </c>
      <c r="DC9" s="39">
        <v>8.6999999999999994E-2</v>
      </c>
      <c r="DD9" s="39">
        <v>8.6999999999999994E-2</v>
      </c>
      <c r="DE9" s="39">
        <v>8.6999999999999994E-2</v>
      </c>
      <c r="DF9" s="39">
        <v>8.6999999999999994E-2</v>
      </c>
      <c r="DG9" s="39">
        <v>8.6999999999999994E-2</v>
      </c>
      <c r="DH9" s="39">
        <v>8.6999999999999994E-2</v>
      </c>
      <c r="DI9" s="39">
        <v>8.6999999999999994E-2</v>
      </c>
      <c r="DJ9" s="39">
        <v>8.6999999999999994E-2</v>
      </c>
      <c r="DK9" s="39">
        <v>8.6999999999999994E-2</v>
      </c>
      <c r="DL9" s="39">
        <v>8.6999999999999994E-2</v>
      </c>
      <c r="DM9" s="39">
        <v>8.6999999999999994E-2</v>
      </c>
      <c r="DN9" s="39">
        <v>8.6999999999999994E-2</v>
      </c>
      <c r="DO9" s="39">
        <v>8.6999999999999994E-2</v>
      </c>
      <c r="DP9" s="39">
        <v>8.6999999999999994E-2</v>
      </c>
      <c r="DQ9" s="39">
        <v>8.6999999999999994E-2</v>
      </c>
      <c r="DR9" s="39">
        <v>8.6999999999999994E-2</v>
      </c>
      <c r="DS9" s="39">
        <v>8.6999999999999994E-2</v>
      </c>
      <c r="DT9" s="39">
        <v>8.6999999999999994E-2</v>
      </c>
      <c r="DU9" s="39">
        <v>8.6999999999999994E-2</v>
      </c>
      <c r="DV9" s="39">
        <v>8.6999999999999994E-2</v>
      </c>
      <c r="DW9" s="39">
        <v>8.6999999999999994E-2</v>
      </c>
      <c r="DX9" s="39">
        <v>8.6999999999999994E-2</v>
      </c>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41"/>
      <c r="FR9" s="41"/>
      <c r="FS9" s="41"/>
      <c r="FT9" s="41"/>
    </row>
    <row r="10" spans="1:176" ht="15" customHeight="1" x14ac:dyDescent="0.35">
      <c r="A10" s="70" t="s">
        <v>26</v>
      </c>
      <c r="B10" s="3">
        <v>0</v>
      </c>
      <c r="C10" s="39">
        <v>0</v>
      </c>
      <c r="D10" s="39">
        <v>0</v>
      </c>
      <c r="E10" s="39">
        <v>0</v>
      </c>
      <c r="F10" s="39">
        <v>0</v>
      </c>
      <c r="G10" s="39">
        <v>0</v>
      </c>
      <c r="H10" s="39">
        <v>0</v>
      </c>
      <c r="I10" s="39">
        <v>0</v>
      </c>
      <c r="J10" s="39">
        <v>0</v>
      </c>
      <c r="K10" s="39">
        <v>0</v>
      </c>
      <c r="L10" s="39">
        <v>0</v>
      </c>
      <c r="M10" s="39">
        <v>0</v>
      </c>
      <c r="N10" s="39">
        <v>0</v>
      </c>
      <c r="O10" s="39">
        <v>0</v>
      </c>
      <c r="P10" s="39">
        <v>0</v>
      </c>
      <c r="Q10" s="39">
        <v>0</v>
      </c>
      <c r="R10" s="39">
        <v>0</v>
      </c>
      <c r="S10" s="39">
        <v>0</v>
      </c>
      <c r="T10" s="39">
        <v>0</v>
      </c>
      <c r="U10" s="39">
        <v>0</v>
      </c>
      <c r="V10" s="39">
        <v>0</v>
      </c>
      <c r="W10" s="39">
        <v>0</v>
      </c>
      <c r="X10" s="39">
        <v>0</v>
      </c>
      <c r="Y10" s="39">
        <v>0</v>
      </c>
      <c r="Z10" s="39">
        <v>0</v>
      </c>
      <c r="AA10" s="39">
        <v>0</v>
      </c>
      <c r="AB10" s="39">
        <v>0</v>
      </c>
      <c r="AC10" s="39">
        <v>0</v>
      </c>
      <c r="AD10" s="39">
        <v>0</v>
      </c>
      <c r="AE10" s="39">
        <v>0</v>
      </c>
      <c r="AF10" s="39">
        <v>0</v>
      </c>
      <c r="AG10" s="39">
        <v>0</v>
      </c>
      <c r="AH10" s="39">
        <v>0</v>
      </c>
      <c r="AI10" s="39">
        <v>0</v>
      </c>
      <c r="AJ10" s="39">
        <v>0</v>
      </c>
      <c r="AK10" s="39">
        <v>0</v>
      </c>
      <c r="AL10" s="39">
        <v>0</v>
      </c>
      <c r="AM10" s="39">
        <v>0</v>
      </c>
      <c r="AN10" s="39">
        <v>0</v>
      </c>
      <c r="AO10" s="39">
        <v>0.05</v>
      </c>
      <c r="AP10" s="39">
        <v>0.05</v>
      </c>
      <c r="AQ10" s="39">
        <v>0.05</v>
      </c>
      <c r="AR10" s="39">
        <v>0.05</v>
      </c>
      <c r="AS10" s="39">
        <v>0.05</v>
      </c>
      <c r="AT10" s="39">
        <v>0.05</v>
      </c>
      <c r="AU10" s="39">
        <v>0.05</v>
      </c>
      <c r="AV10" s="39">
        <v>0.05</v>
      </c>
      <c r="AW10" s="39">
        <v>0.05</v>
      </c>
      <c r="AX10" s="39">
        <v>0.05</v>
      </c>
      <c r="AY10" s="39">
        <v>0.05</v>
      </c>
      <c r="AZ10" s="39">
        <v>0.05</v>
      </c>
      <c r="BA10" s="39">
        <v>0.05</v>
      </c>
      <c r="BB10" s="39">
        <v>0.05</v>
      </c>
      <c r="BC10" s="39">
        <v>0.05</v>
      </c>
      <c r="BD10" s="39">
        <v>0.05</v>
      </c>
      <c r="BE10" s="39">
        <v>0.05</v>
      </c>
      <c r="BF10" s="39">
        <v>0.05</v>
      </c>
      <c r="BG10" s="39">
        <v>0.05</v>
      </c>
      <c r="BH10" s="39">
        <v>0.05</v>
      </c>
      <c r="BI10" s="39">
        <v>0.05</v>
      </c>
      <c r="BJ10" s="39">
        <v>0.05</v>
      </c>
      <c r="BK10" s="39">
        <v>0.05</v>
      </c>
      <c r="BL10" s="39">
        <v>0.05</v>
      </c>
      <c r="BM10" s="39">
        <v>0.05</v>
      </c>
      <c r="BN10" s="39">
        <v>0.05</v>
      </c>
      <c r="BO10" s="39">
        <v>0.05</v>
      </c>
      <c r="BP10" s="39">
        <v>0.05</v>
      </c>
      <c r="BQ10" s="39">
        <v>0.05</v>
      </c>
      <c r="BR10" s="39">
        <v>0.06</v>
      </c>
      <c r="BS10" s="39">
        <v>0.06</v>
      </c>
      <c r="BT10" s="39">
        <v>0.06</v>
      </c>
      <c r="BU10" s="39">
        <v>0.06</v>
      </c>
      <c r="BV10" s="39">
        <v>0.06</v>
      </c>
      <c r="BW10" s="39">
        <v>7.0000000000000007E-2</v>
      </c>
      <c r="BX10" s="39">
        <v>0.08</v>
      </c>
      <c r="BY10" s="39">
        <v>0.12</v>
      </c>
      <c r="BZ10" s="39">
        <f>9%+(9%*10%)</f>
        <v>9.8999999999999991E-2</v>
      </c>
      <c r="CA10" s="39">
        <f>9%+(9%*10%)</f>
        <v>9.8999999999999991E-2</v>
      </c>
      <c r="CB10" s="39">
        <v>0.09</v>
      </c>
      <c r="CC10" s="39">
        <v>0.09</v>
      </c>
      <c r="CD10" s="39">
        <v>0.09</v>
      </c>
      <c r="CE10" s="39">
        <v>0.09</v>
      </c>
      <c r="CF10" s="39">
        <v>0.09</v>
      </c>
      <c r="CG10" s="39">
        <v>0.09</v>
      </c>
      <c r="CH10" s="39">
        <v>0.1</v>
      </c>
      <c r="CI10" s="39">
        <v>0.1</v>
      </c>
      <c r="CJ10" s="39">
        <v>0.1</v>
      </c>
      <c r="CK10" s="39">
        <v>0.1</v>
      </c>
      <c r="CL10" s="39">
        <v>0.1</v>
      </c>
      <c r="CM10" s="39">
        <v>0.1</v>
      </c>
      <c r="CN10" s="39">
        <v>0.1</v>
      </c>
      <c r="CO10" s="39">
        <v>0.1</v>
      </c>
      <c r="CP10" s="39">
        <v>0.1</v>
      </c>
      <c r="CQ10" s="39">
        <f>10%+(10%*2.5%)</f>
        <v>0.10250000000000001</v>
      </c>
      <c r="CR10" s="39">
        <f>10%+(10%*2.5%)</f>
        <v>0.10250000000000001</v>
      </c>
      <c r="CS10" s="39">
        <f t="shared" ref="CS10:DB10" si="7">9.5%+(9.5%*(2.5%+2.5%))</f>
        <v>9.9750000000000005E-2</v>
      </c>
      <c r="CT10" s="39">
        <f t="shared" si="7"/>
        <v>9.9750000000000005E-2</v>
      </c>
      <c r="CU10" s="39">
        <f t="shared" si="7"/>
        <v>9.9750000000000005E-2</v>
      </c>
      <c r="CV10" s="39">
        <f t="shared" si="7"/>
        <v>9.9750000000000005E-2</v>
      </c>
      <c r="CW10" s="39">
        <f t="shared" si="7"/>
        <v>9.9750000000000005E-2</v>
      </c>
      <c r="CX10" s="39">
        <f t="shared" si="7"/>
        <v>9.9750000000000005E-2</v>
      </c>
      <c r="CY10" s="39">
        <f t="shared" si="7"/>
        <v>9.9750000000000005E-2</v>
      </c>
      <c r="CZ10" s="39">
        <f t="shared" si="7"/>
        <v>9.9750000000000005E-2</v>
      </c>
      <c r="DA10" s="39">
        <f t="shared" si="7"/>
        <v>9.9750000000000005E-2</v>
      </c>
      <c r="DB10" s="39">
        <f t="shared" si="7"/>
        <v>9.9750000000000005E-2</v>
      </c>
      <c r="DC10" s="39">
        <f t="shared" ref="DC10:DL10" si="8">9.5%+(9.5%*5%)</f>
        <v>9.9750000000000005E-2</v>
      </c>
      <c r="DD10" s="39">
        <f t="shared" si="8"/>
        <v>9.9750000000000005E-2</v>
      </c>
      <c r="DE10" s="39">
        <f t="shared" si="8"/>
        <v>9.9750000000000005E-2</v>
      </c>
      <c r="DF10" s="39">
        <f t="shared" si="8"/>
        <v>9.9750000000000005E-2</v>
      </c>
      <c r="DG10" s="39">
        <f t="shared" si="8"/>
        <v>9.9750000000000005E-2</v>
      </c>
      <c r="DH10" s="39">
        <f t="shared" si="8"/>
        <v>9.9750000000000005E-2</v>
      </c>
      <c r="DI10" s="39">
        <f t="shared" si="8"/>
        <v>9.9750000000000005E-2</v>
      </c>
      <c r="DJ10" s="39">
        <f t="shared" si="8"/>
        <v>9.9750000000000005E-2</v>
      </c>
      <c r="DK10" s="39">
        <f t="shared" si="8"/>
        <v>9.9750000000000005E-2</v>
      </c>
      <c r="DL10" s="39">
        <f t="shared" si="8"/>
        <v>9.9750000000000005E-2</v>
      </c>
      <c r="DM10" s="3">
        <v>9.4E-2</v>
      </c>
      <c r="DN10" s="39">
        <v>9.1999999999999998E-2</v>
      </c>
      <c r="DO10" s="39">
        <v>0.09</v>
      </c>
      <c r="DP10" s="39">
        <v>8.2500000000000004E-2</v>
      </c>
      <c r="DQ10" s="39">
        <v>8.2500000000000004E-2</v>
      </c>
      <c r="DR10" s="39">
        <v>8.2500000000000004E-2</v>
      </c>
      <c r="DS10" s="39">
        <v>8.2500000000000004E-2</v>
      </c>
      <c r="DT10" s="39">
        <v>8.2500000000000004E-2</v>
      </c>
      <c r="DU10" s="39">
        <v>8.2500000000000004E-2</v>
      </c>
      <c r="DV10" s="39">
        <v>8.2500000000000004E-2</v>
      </c>
      <c r="DW10" s="39">
        <v>8.2500000000000004E-2</v>
      </c>
      <c r="DX10" s="39">
        <v>8.2500000000000004E-2</v>
      </c>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41"/>
      <c r="FR10" s="41"/>
      <c r="FS10" s="41"/>
      <c r="FT10" s="41"/>
    </row>
    <row r="11" spans="1:176" ht="15" customHeight="1" x14ac:dyDescent="0.35">
      <c r="A11" s="70" t="s">
        <v>27</v>
      </c>
      <c r="B11" s="3">
        <v>0</v>
      </c>
      <c r="C11" s="39">
        <v>0</v>
      </c>
      <c r="D11" s="39">
        <v>0</v>
      </c>
      <c r="E11" s="39">
        <v>0</v>
      </c>
      <c r="F11" s="39">
        <v>0</v>
      </c>
      <c r="G11" s="39">
        <v>0</v>
      </c>
      <c r="H11" s="39">
        <v>0</v>
      </c>
      <c r="I11" s="39">
        <v>0</v>
      </c>
      <c r="J11" s="39">
        <v>0</v>
      </c>
      <c r="K11" s="39">
        <v>0</v>
      </c>
      <c r="L11" s="39">
        <v>0</v>
      </c>
      <c r="M11" s="39">
        <v>0</v>
      </c>
      <c r="N11" s="39">
        <v>0</v>
      </c>
      <c r="O11" s="39">
        <v>0</v>
      </c>
      <c r="P11" s="39">
        <v>0</v>
      </c>
      <c r="Q11" s="39">
        <v>0</v>
      </c>
      <c r="R11" s="39">
        <v>0</v>
      </c>
      <c r="S11" s="39">
        <v>0</v>
      </c>
      <c r="T11" s="39">
        <v>0</v>
      </c>
      <c r="U11" s="39">
        <v>0</v>
      </c>
      <c r="V11" s="39">
        <v>0</v>
      </c>
      <c r="W11" s="39">
        <v>0</v>
      </c>
      <c r="X11" s="39">
        <v>0</v>
      </c>
      <c r="Y11" s="39">
        <v>0</v>
      </c>
      <c r="Z11" s="39">
        <v>0</v>
      </c>
      <c r="AA11" s="39">
        <v>0</v>
      </c>
      <c r="AB11" s="39">
        <v>0</v>
      </c>
      <c r="AC11" s="39">
        <v>0</v>
      </c>
      <c r="AD11" s="39">
        <v>0</v>
      </c>
      <c r="AE11" s="39">
        <v>0</v>
      </c>
      <c r="AF11" s="39">
        <v>0</v>
      </c>
      <c r="AG11" s="39">
        <v>0</v>
      </c>
      <c r="AH11" s="39">
        <v>0</v>
      </c>
      <c r="AI11" s="39">
        <v>0</v>
      </c>
      <c r="AJ11" s="39">
        <v>0</v>
      </c>
      <c r="AK11" s="39">
        <v>0</v>
      </c>
      <c r="AL11" s="39">
        <v>0</v>
      </c>
      <c r="AM11" s="39">
        <v>0</v>
      </c>
      <c r="AN11" s="39">
        <v>0</v>
      </c>
      <c r="AO11" s="39">
        <v>0</v>
      </c>
      <c r="AP11" s="39">
        <v>0</v>
      </c>
      <c r="AQ11" s="39">
        <v>0</v>
      </c>
      <c r="AR11" s="39">
        <v>0</v>
      </c>
      <c r="AS11" s="39">
        <v>0</v>
      </c>
      <c r="AT11" s="39">
        <v>0</v>
      </c>
      <c r="AU11" s="39">
        <v>0</v>
      </c>
      <c r="AV11" s="39">
        <v>0</v>
      </c>
      <c r="AW11" s="39">
        <v>0</v>
      </c>
      <c r="AX11" s="39">
        <v>0</v>
      </c>
      <c r="AY11" s="39">
        <v>0</v>
      </c>
      <c r="AZ11" s="39">
        <v>0</v>
      </c>
      <c r="BA11" s="39">
        <v>0</v>
      </c>
      <c r="BB11" s="39">
        <v>0</v>
      </c>
      <c r="BC11" s="39">
        <v>0</v>
      </c>
      <c r="BD11" s="39">
        <v>0</v>
      </c>
      <c r="BE11" s="39">
        <v>0</v>
      </c>
      <c r="BF11" s="39">
        <v>0</v>
      </c>
      <c r="BG11" s="39">
        <v>0</v>
      </c>
      <c r="BH11" s="39">
        <v>0</v>
      </c>
      <c r="BI11" s="39">
        <v>0</v>
      </c>
      <c r="BJ11" s="39">
        <v>0</v>
      </c>
      <c r="BK11" s="39">
        <v>0</v>
      </c>
      <c r="BL11" s="39">
        <v>0</v>
      </c>
      <c r="BM11" s="39">
        <v>0</v>
      </c>
      <c r="BN11" s="39">
        <v>0</v>
      </c>
      <c r="BO11" s="39">
        <v>0</v>
      </c>
      <c r="BP11" s="39">
        <v>0</v>
      </c>
      <c r="BQ11" s="39">
        <v>0</v>
      </c>
      <c r="BR11" s="39">
        <v>0</v>
      </c>
      <c r="BS11" s="39">
        <v>0</v>
      </c>
      <c r="BT11" s="39">
        <v>0</v>
      </c>
      <c r="BU11" s="39">
        <v>0.05</v>
      </c>
      <c r="BV11" s="39">
        <v>0.05</v>
      </c>
      <c r="BW11" s="39">
        <v>0.05</v>
      </c>
      <c r="BX11" s="39">
        <v>0.05</v>
      </c>
      <c r="BY11" s="39">
        <v>0.05</v>
      </c>
      <c r="BZ11" s="39">
        <v>0.05</v>
      </c>
      <c r="CA11" s="39">
        <v>0.05</v>
      </c>
      <c r="CB11" s="39">
        <v>0.05</v>
      </c>
      <c r="CC11" s="39">
        <v>0.05</v>
      </c>
      <c r="CD11" s="39">
        <v>0.05</v>
      </c>
      <c r="CE11" s="39">
        <v>0.05</v>
      </c>
      <c r="CF11" s="39">
        <v>0.05</v>
      </c>
      <c r="CG11" s="39">
        <v>0.05</v>
      </c>
      <c r="CH11" s="39">
        <v>0.05</v>
      </c>
      <c r="CI11" s="39">
        <v>5.5E-2</v>
      </c>
      <c r="CJ11" s="39">
        <v>5.5E-2</v>
      </c>
      <c r="CK11" s="39">
        <v>5.5E-2</v>
      </c>
      <c r="CL11" s="39">
        <v>5.5E-2</v>
      </c>
      <c r="CM11" s="39">
        <v>5.5E-2</v>
      </c>
      <c r="CN11" s="39">
        <v>5.5E-2</v>
      </c>
      <c r="CO11" s="39">
        <v>5.5E-2</v>
      </c>
      <c r="CP11" s="39">
        <v>5.5E-2</v>
      </c>
      <c r="CQ11" s="39">
        <v>5.5E-2</v>
      </c>
      <c r="CR11" s="39">
        <v>5.5E-2</v>
      </c>
      <c r="CS11" s="39">
        <v>5.5E-2</v>
      </c>
      <c r="CT11" s="39">
        <v>5.5E-2</v>
      </c>
      <c r="CU11" s="39">
        <v>5.5E-2</v>
      </c>
      <c r="CV11" s="39">
        <v>5.5E-2</v>
      </c>
      <c r="CW11" s="39">
        <v>5.5E-2</v>
      </c>
      <c r="CX11" s="39">
        <v>5.5E-2</v>
      </c>
      <c r="CY11" s="39">
        <v>5.5E-2</v>
      </c>
      <c r="CZ11" s="39">
        <v>5.5E-2</v>
      </c>
      <c r="DA11" s="39">
        <v>5.5E-2</v>
      </c>
      <c r="DB11" s="39">
        <v>5.5E-2</v>
      </c>
      <c r="DC11" s="39">
        <v>5.5E-2</v>
      </c>
      <c r="DD11" s="39">
        <v>5.5E-2</v>
      </c>
      <c r="DE11" s="39">
        <v>5.5E-2</v>
      </c>
      <c r="DF11" s="39">
        <v>5.5E-2</v>
      </c>
      <c r="DG11" s="39">
        <v>5.5E-2</v>
      </c>
      <c r="DH11" s="39">
        <v>5.5E-2</v>
      </c>
      <c r="DI11" s="39">
        <v>5.5E-2</v>
      </c>
      <c r="DJ11" s="39">
        <v>5.5E-2</v>
      </c>
      <c r="DK11" s="39">
        <v>5.5E-2</v>
      </c>
      <c r="DL11" s="39">
        <v>5.5E-2</v>
      </c>
      <c r="DM11" s="39">
        <v>5.5E-2</v>
      </c>
      <c r="DN11" s="39">
        <v>5.5E-2</v>
      </c>
      <c r="DO11" s="39">
        <v>5.5E-2</v>
      </c>
      <c r="DP11" s="39">
        <v>5.5E-2</v>
      </c>
      <c r="DQ11" s="39">
        <v>4.4580000000000002E-2</v>
      </c>
      <c r="DR11" s="39">
        <v>4.4580000000000002E-2</v>
      </c>
      <c r="DS11" s="39">
        <v>3.5349999999999999E-2</v>
      </c>
      <c r="DT11" s="39">
        <v>5.5E-2</v>
      </c>
      <c r="DU11" s="39">
        <v>5.5E-2</v>
      </c>
      <c r="DV11" s="39">
        <v>5.5E-2</v>
      </c>
      <c r="DW11" s="39">
        <v>5.5E-2</v>
      </c>
      <c r="DX11" s="39">
        <v>5.5E-2</v>
      </c>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41"/>
      <c r="FR11" s="41"/>
      <c r="FS11" s="41"/>
      <c r="FT11" s="41"/>
    </row>
    <row r="12" spans="1:176" ht="15" customHeight="1" x14ac:dyDescent="0.35">
      <c r="A12" s="70" t="s">
        <v>28</v>
      </c>
      <c r="B12" s="3">
        <v>0</v>
      </c>
      <c r="C12" s="39">
        <v>0</v>
      </c>
      <c r="D12" s="39">
        <v>0</v>
      </c>
      <c r="E12" s="39">
        <v>0</v>
      </c>
      <c r="F12" s="39">
        <v>0</v>
      </c>
      <c r="G12" s="39">
        <v>0</v>
      </c>
      <c r="H12" s="39">
        <v>0</v>
      </c>
      <c r="I12" s="39">
        <v>0</v>
      </c>
      <c r="J12" s="39">
        <v>0</v>
      </c>
      <c r="K12" s="39">
        <v>0</v>
      </c>
      <c r="L12" s="39">
        <v>0</v>
      </c>
      <c r="M12" s="39">
        <v>0</v>
      </c>
      <c r="N12" s="39">
        <v>0</v>
      </c>
      <c r="O12" s="39">
        <v>0</v>
      </c>
      <c r="P12" s="39">
        <v>0</v>
      </c>
      <c r="Q12" s="39">
        <v>0</v>
      </c>
      <c r="R12" s="39">
        <v>0</v>
      </c>
      <c r="S12" s="39">
        <v>0</v>
      </c>
      <c r="T12" s="39">
        <v>0</v>
      </c>
      <c r="U12" s="39">
        <v>0</v>
      </c>
      <c r="V12" s="39">
        <v>0</v>
      </c>
      <c r="W12" s="39">
        <v>0</v>
      </c>
      <c r="X12" s="39">
        <v>0</v>
      </c>
      <c r="Y12" s="39">
        <v>0</v>
      </c>
      <c r="Z12" s="39">
        <v>0</v>
      </c>
      <c r="AA12" s="39">
        <v>0</v>
      </c>
      <c r="AB12" s="39">
        <v>0</v>
      </c>
      <c r="AC12" s="39">
        <v>0</v>
      </c>
      <c r="AD12" s="39">
        <v>0</v>
      </c>
      <c r="AE12" s="39">
        <f>(1/3)*AE54</f>
        <v>3.6666666666666667E-2</v>
      </c>
      <c r="AF12" s="39">
        <f>(1/3)*AF54</f>
        <v>3.9999999999999994E-2</v>
      </c>
      <c r="AG12" s="39">
        <v>0.04</v>
      </c>
      <c r="AH12" s="39">
        <v>0.04</v>
      </c>
      <c r="AI12" s="39">
        <v>0.04</v>
      </c>
      <c r="AJ12" s="39">
        <v>0.04</v>
      </c>
      <c r="AK12" s="39">
        <v>0.04</v>
      </c>
      <c r="AL12" s="39">
        <v>0.04</v>
      </c>
      <c r="AM12" s="39">
        <v>5.5E-2</v>
      </c>
      <c r="AN12" s="39">
        <v>5.5E-2</v>
      </c>
      <c r="AO12" s="39">
        <v>5.5E-2</v>
      </c>
      <c r="AP12" s="39">
        <v>5.5E-2</v>
      </c>
      <c r="AQ12" s="39">
        <v>5.5E-2</v>
      </c>
      <c r="AR12" s="39">
        <v>5.5E-2</v>
      </c>
      <c r="AS12" s="39">
        <v>5.5E-2</v>
      </c>
      <c r="AT12" s="39">
        <v>5.5E-2</v>
      </c>
      <c r="AU12" s="39">
        <v>5.5E-2</v>
      </c>
      <c r="AV12" s="39">
        <v>5.5E-2</v>
      </c>
      <c r="AW12" s="39">
        <v>5.5E-2</v>
      </c>
      <c r="AX12" s="39">
        <v>5.5E-2</v>
      </c>
      <c r="AY12" s="39">
        <v>7.4999999999999997E-2</v>
      </c>
      <c r="AZ12" s="39">
        <v>7.4999999999999997E-2</v>
      </c>
      <c r="BA12" s="39">
        <v>5.5E-2</v>
      </c>
      <c r="BB12" s="39">
        <v>5.5E-2</v>
      </c>
      <c r="BC12" s="39">
        <v>5.5E-2</v>
      </c>
      <c r="BD12" s="39">
        <v>5.5E-2</v>
      </c>
      <c r="BE12" s="39">
        <v>5.5E-2</v>
      </c>
      <c r="BF12" s="39">
        <v>5.5E-2</v>
      </c>
      <c r="BG12" s="39">
        <v>5.5E-2</v>
      </c>
      <c r="BH12" s="39">
        <v>5.5E-2</v>
      </c>
      <c r="BI12" s="39">
        <v>5.5E-2</v>
      </c>
      <c r="BJ12" s="39">
        <v>5.5E-2</v>
      </c>
      <c r="BK12" s="39">
        <v>5.5E-2</v>
      </c>
      <c r="BL12" s="39">
        <v>5.5E-2</v>
      </c>
      <c r="BM12" s="39">
        <v>5.5E-2</v>
      </c>
      <c r="BN12" s="39">
        <v>0.05</v>
      </c>
      <c r="BO12" s="39">
        <v>0.05</v>
      </c>
      <c r="BP12" s="39">
        <v>0.05</v>
      </c>
      <c r="BQ12" s="39">
        <v>0.05</v>
      </c>
      <c r="BR12" s="39">
        <v>0.05</v>
      </c>
      <c r="BS12" s="39">
        <v>0.06</v>
      </c>
      <c r="BT12" s="39">
        <v>0.06</v>
      </c>
      <c r="BU12" s="39">
        <v>0.06</v>
      </c>
      <c r="BV12" s="39">
        <v>0.06</v>
      </c>
      <c r="BW12" s="39">
        <v>0.06</v>
      </c>
      <c r="BX12" s="39">
        <v>0.06</v>
      </c>
      <c r="BY12" s="39">
        <v>0.06</v>
      </c>
      <c r="BZ12" s="39">
        <v>0.06</v>
      </c>
      <c r="CA12" s="39">
        <v>0.06</v>
      </c>
      <c r="CB12" s="39">
        <v>0.06</v>
      </c>
      <c r="CC12" s="39">
        <v>0.06</v>
      </c>
      <c r="CD12" s="39">
        <v>0.06</v>
      </c>
      <c r="CE12" s="39">
        <v>0.06</v>
      </c>
      <c r="CF12" s="39">
        <v>0.06</v>
      </c>
      <c r="CG12" s="39">
        <v>0.06</v>
      </c>
      <c r="CH12" s="39">
        <v>0.06</v>
      </c>
      <c r="CI12" s="39">
        <v>0.06</v>
      </c>
      <c r="CJ12" s="39">
        <v>0.06</v>
      </c>
      <c r="CK12" s="39">
        <v>0.06</v>
      </c>
      <c r="CL12" s="39">
        <v>0.06</v>
      </c>
      <c r="CM12" s="39">
        <v>0.06</v>
      </c>
      <c r="CN12" s="39">
        <v>0.06</v>
      </c>
      <c r="CO12" s="39">
        <v>0.06</v>
      </c>
      <c r="CP12" s="39">
        <v>0.06</v>
      </c>
      <c r="CQ12" s="39">
        <v>0.06</v>
      </c>
      <c r="CR12" s="39">
        <v>0.06</v>
      </c>
      <c r="CS12" s="39">
        <v>0.06</v>
      </c>
      <c r="CT12" s="39">
        <v>0.06</v>
      </c>
      <c r="CU12" s="39">
        <v>0.06</v>
      </c>
      <c r="CV12" s="39">
        <v>0.06</v>
      </c>
      <c r="CW12" s="39">
        <v>0.06</v>
      </c>
      <c r="CX12" s="39">
        <v>0.06</v>
      </c>
      <c r="CY12" s="39">
        <v>0.06</v>
      </c>
      <c r="CZ12" s="39">
        <v>0.06</v>
      </c>
      <c r="DA12" s="39">
        <v>0.06</v>
      </c>
      <c r="DB12" s="39">
        <v>0.06</v>
      </c>
      <c r="DC12" s="39">
        <v>0.06</v>
      </c>
      <c r="DD12" s="39">
        <v>0.06</v>
      </c>
      <c r="DE12" s="39">
        <v>0.06</v>
      </c>
      <c r="DF12" s="39">
        <v>0.06</v>
      </c>
      <c r="DG12" s="39">
        <v>0.06</v>
      </c>
      <c r="DH12" s="39">
        <v>0.06</v>
      </c>
      <c r="DI12" s="39">
        <v>0.06</v>
      </c>
      <c r="DJ12" s="39">
        <v>0.06</v>
      </c>
      <c r="DK12" s="39">
        <v>0.06</v>
      </c>
      <c r="DL12" s="39">
        <v>0.06</v>
      </c>
      <c r="DM12" s="39">
        <v>0.06</v>
      </c>
      <c r="DN12" s="39">
        <v>0.06</v>
      </c>
      <c r="DO12" s="39">
        <v>0.06</v>
      </c>
      <c r="DP12" s="39">
        <v>5.7500000000000002E-2</v>
      </c>
      <c r="DQ12" s="39">
        <v>5.7500000000000002E-2</v>
      </c>
      <c r="DR12" s="39">
        <v>5.7500000000000002E-2</v>
      </c>
      <c r="DS12" s="39">
        <v>5.7500000000000002E-2</v>
      </c>
      <c r="DT12" s="39">
        <v>5.7500000000000002E-2</v>
      </c>
      <c r="DU12" s="39">
        <v>5.7500000000000002E-2</v>
      </c>
      <c r="DV12" s="7">
        <v>5.3900000000000003E-2</v>
      </c>
      <c r="DW12" s="7">
        <v>5.1900000000000002E-2</v>
      </c>
      <c r="DX12" s="7">
        <v>5.0900000000000001E-2</v>
      </c>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41"/>
      <c r="FR12" s="41"/>
      <c r="FS12" s="41"/>
      <c r="FT12" s="41"/>
    </row>
    <row r="13" spans="1:176" ht="15" customHeight="1" x14ac:dyDescent="0.35">
      <c r="A13" s="70" t="s">
        <v>29</v>
      </c>
      <c r="B13" s="3">
        <v>0</v>
      </c>
      <c r="C13" s="39">
        <v>0.02</v>
      </c>
      <c r="D13" s="39">
        <v>0.02</v>
      </c>
      <c r="E13" s="39">
        <v>0.02</v>
      </c>
      <c r="F13" s="39">
        <v>0.02</v>
      </c>
      <c r="G13" s="39">
        <v>0.02</v>
      </c>
      <c r="H13" s="39">
        <v>0.02</v>
      </c>
      <c r="I13" s="39">
        <v>0.02</v>
      </c>
      <c r="J13" s="39">
        <v>0.02</v>
      </c>
      <c r="K13" s="39">
        <f>2%+2%</f>
        <v>0.04</v>
      </c>
      <c r="L13" s="39">
        <f>2%+2%</f>
        <v>0.04</v>
      </c>
      <c r="M13" s="39">
        <f>2%+2%</f>
        <v>0.04</v>
      </c>
      <c r="N13" s="39">
        <f>2%+2%</f>
        <v>0.04</v>
      </c>
      <c r="O13" s="39">
        <f t="shared" ref="O13:T13" si="9">2%+1%</f>
        <v>0.03</v>
      </c>
      <c r="P13" s="39">
        <f t="shared" si="9"/>
        <v>0.03</v>
      </c>
      <c r="Q13" s="39">
        <f t="shared" si="9"/>
        <v>0.03</v>
      </c>
      <c r="R13" s="39">
        <f t="shared" si="9"/>
        <v>0.03</v>
      </c>
      <c r="S13" s="39">
        <f t="shared" si="9"/>
        <v>0.03</v>
      </c>
      <c r="T13" s="39">
        <f t="shared" si="9"/>
        <v>0.03</v>
      </c>
      <c r="U13" s="39">
        <f>2%+2%</f>
        <v>0.04</v>
      </c>
      <c r="V13" s="39">
        <f>2%+2%</f>
        <v>0.04</v>
      </c>
      <c r="W13" s="39">
        <v>0.05</v>
      </c>
      <c r="X13" s="39">
        <v>0.05</v>
      </c>
      <c r="Y13" s="39">
        <v>0.05</v>
      </c>
      <c r="Z13" s="39">
        <v>0.05</v>
      </c>
      <c r="AA13" s="39">
        <v>0.05</v>
      </c>
      <c r="AB13" s="39">
        <v>0.05</v>
      </c>
      <c r="AC13" s="39">
        <v>0.05</v>
      </c>
      <c r="AD13" s="39">
        <v>0.05</v>
      </c>
      <c r="AE13" s="39">
        <v>0.05</v>
      </c>
      <c r="AF13" s="39">
        <v>0.05</v>
      </c>
      <c r="AG13" s="39">
        <v>0.05</v>
      </c>
      <c r="AH13" s="39">
        <v>7.4999999999999997E-2</v>
      </c>
      <c r="AI13" s="39">
        <v>7.4999999999999997E-2</v>
      </c>
      <c r="AJ13" s="39">
        <v>7.4999999999999997E-2</v>
      </c>
      <c r="AK13" s="39">
        <v>7.4999999999999997E-2</v>
      </c>
      <c r="AL13" s="39">
        <v>7.4999999999999997E-2</v>
      </c>
      <c r="AM13" s="39">
        <v>7.4999999999999997E-2</v>
      </c>
      <c r="AN13" s="39">
        <v>7.4999999999999997E-2</v>
      </c>
      <c r="AO13" s="39">
        <v>7.4999999999999997E-2</v>
      </c>
      <c r="AP13" s="39">
        <v>7.4999999999999997E-2</v>
      </c>
      <c r="AQ13" s="39">
        <v>7.4999999999999997E-2</v>
      </c>
      <c r="AR13" s="39">
        <v>7.4999999999999997E-2</v>
      </c>
      <c r="AS13" s="39">
        <v>7.4999999999999997E-2</v>
      </c>
      <c r="AT13" s="39">
        <v>7.4999999999999997E-2</v>
      </c>
      <c r="AU13" s="39">
        <v>7.4999999999999997E-2</v>
      </c>
      <c r="AV13" s="39">
        <v>7.4999999999999997E-2</v>
      </c>
      <c r="AW13" s="39">
        <v>7.4999999999999997E-2</v>
      </c>
      <c r="AX13" s="39">
        <v>7.4999999999999997E-2</v>
      </c>
      <c r="AY13" s="39">
        <v>7.4999999999999997E-2</v>
      </c>
      <c r="AZ13" s="39">
        <v>7.4999999999999997E-2</v>
      </c>
      <c r="BA13" s="39">
        <v>0.1</v>
      </c>
      <c r="BB13" s="39">
        <v>0.1</v>
      </c>
      <c r="BC13" s="39">
        <v>0.1</v>
      </c>
      <c r="BD13" s="39">
        <v>0.1</v>
      </c>
      <c r="BE13" s="39">
        <v>0.1</v>
      </c>
      <c r="BF13" s="39">
        <v>0.1</v>
      </c>
      <c r="BG13" s="39">
        <v>5.5E-2</v>
      </c>
      <c r="BH13" s="39">
        <v>5.5E-2</v>
      </c>
      <c r="BI13" s="39">
        <v>5.5E-2</v>
      </c>
      <c r="BJ13" s="39">
        <v>5.5E-2</v>
      </c>
      <c r="BK13" s="39">
        <v>5.5E-2</v>
      </c>
      <c r="BL13" s="39">
        <v>5.5E-2</v>
      </c>
      <c r="BM13" s="39">
        <v>5.5E-2</v>
      </c>
      <c r="BN13" s="39">
        <v>5.5E-2</v>
      </c>
      <c r="BO13" s="39">
        <v>5.5E-2</v>
      </c>
      <c r="BP13" s="39">
        <v>6.4350000000000004E-2</v>
      </c>
      <c r="BQ13" s="39">
        <v>6.4350000000000004E-2</v>
      </c>
      <c r="BR13" s="39">
        <v>6.4350000000000004E-2</v>
      </c>
      <c r="BS13" s="39">
        <v>6.4350000000000004E-2</v>
      </c>
      <c r="BT13" s="39">
        <v>6.4299999999999996E-2</v>
      </c>
      <c r="BU13" s="39">
        <v>6.4350000000000004E-2</v>
      </c>
      <c r="BV13" s="39">
        <v>6.4299999999999996E-2</v>
      </c>
      <c r="BW13" s="39">
        <v>6.4299999999999996E-2</v>
      </c>
      <c r="BX13" s="39">
        <v>6.4299999999999996E-2</v>
      </c>
      <c r="BY13" s="39">
        <v>6.4299999999999996E-2</v>
      </c>
      <c r="BZ13" s="39">
        <v>6.4350000000000004E-2</v>
      </c>
      <c r="CA13" s="39">
        <v>6.4299999999999996E-2</v>
      </c>
      <c r="CB13" s="39">
        <v>6.4299999999999996E-2</v>
      </c>
      <c r="CC13" s="39">
        <v>6.4299999999999996E-2</v>
      </c>
      <c r="CD13" s="39">
        <v>6.4350000000000004E-2</v>
      </c>
      <c r="CE13" s="39">
        <v>6.4299999999999996E-2</v>
      </c>
      <c r="CF13" s="39">
        <v>6.4350000000000004E-2</v>
      </c>
      <c r="CG13" s="39">
        <v>6.4350000000000004E-2</v>
      </c>
      <c r="CH13" s="39">
        <v>6.4350000000000004E-2</v>
      </c>
      <c r="CI13" s="39">
        <v>6.4350000000000004E-2</v>
      </c>
      <c r="CJ13" s="39">
        <v>6.4350000000000004E-2</v>
      </c>
      <c r="CK13" s="39">
        <v>6.4000000000000001E-2</v>
      </c>
      <c r="CL13" s="39">
        <v>6.4000000000000001E-2</v>
      </c>
      <c r="CM13" s="39">
        <v>6.4000000000000001E-2</v>
      </c>
      <c r="CN13" s="39">
        <v>6.4000000000000001E-2</v>
      </c>
      <c r="CO13" s="39">
        <v>6.4000000000000001E-2</v>
      </c>
      <c r="CP13" s="39">
        <v>6.4000000000000001E-2</v>
      </c>
      <c r="CQ13" s="39">
        <v>6.4000000000000001E-2</v>
      </c>
      <c r="CR13" s="39">
        <v>6.4000000000000001E-2</v>
      </c>
      <c r="CS13" s="39">
        <v>6.4000000000000001E-2</v>
      </c>
      <c r="CT13" s="39">
        <v>6.4000000000000001E-2</v>
      </c>
      <c r="CU13" s="39">
        <v>6.4000000000000001E-2</v>
      </c>
      <c r="CV13" s="39">
        <v>6.4000000000000001E-2</v>
      </c>
      <c r="CW13" s="39">
        <v>6.4000000000000001E-2</v>
      </c>
      <c r="CX13" s="39">
        <v>6.4000000000000001E-2</v>
      </c>
      <c r="CY13" s="39">
        <v>6.4000000000000001E-2</v>
      </c>
      <c r="CZ13" s="39">
        <v>6.4000000000000001E-2</v>
      </c>
      <c r="DA13" s="39">
        <v>6.4000000000000001E-2</v>
      </c>
      <c r="DB13" s="39">
        <v>6.4000000000000001E-2</v>
      </c>
      <c r="DC13" s="39">
        <v>6.4000000000000001E-2</v>
      </c>
      <c r="DD13" s="39">
        <v>6.4000000000000001E-2</v>
      </c>
      <c r="DE13" s="39">
        <v>6.4000000000000001E-2</v>
      </c>
      <c r="DF13" s="39">
        <v>6.4000000000000001E-2</v>
      </c>
      <c r="DG13" s="39">
        <v>6.4000000000000001E-2</v>
      </c>
      <c r="DH13" s="39">
        <v>6.4000000000000001E-2</v>
      </c>
      <c r="DI13" s="39">
        <v>6.4000000000000001E-2</v>
      </c>
      <c r="DJ13" s="39">
        <v>6.4000000000000001E-2</v>
      </c>
      <c r="DK13" s="39">
        <v>6.4000000000000001E-2</v>
      </c>
      <c r="DL13" s="39">
        <v>6.4000000000000001E-2</v>
      </c>
      <c r="DM13" s="39">
        <v>6.4000000000000001E-2</v>
      </c>
      <c r="DN13" s="39">
        <v>6.4000000000000001E-2</v>
      </c>
      <c r="DO13" s="39">
        <v>6.4000000000000001E-2</v>
      </c>
      <c r="DP13" s="39">
        <v>6.4000000000000001E-2</v>
      </c>
      <c r="DQ13" s="39">
        <v>6.4000000000000001E-2</v>
      </c>
      <c r="DR13" s="39">
        <v>6.4000000000000001E-2</v>
      </c>
      <c r="DS13" s="39">
        <v>6.4000000000000001E-2</v>
      </c>
      <c r="DT13" s="39">
        <v>6.4000000000000001E-2</v>
      </c>
      <c r="DU13" s="39">
        <v>6.4000000000000001E-2</v>
      </c>
      <c r="DV13" s="39">
        <v>6.4000000000000001E-2</v>
      </c>
      <c r="DW13" s="39">
        <v>6.4000000000000001E-2</v>
      </c>
      <c r="DX13" s="39">
        <v>6.4000000000000001E-2</v>
      </c>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41"/>
      <c r="FR13" s="41"/>
      <c r="FS13" s="41"/>
      <c r="FT13" s="41"/>
    </row>
    <row r="14" spans="1:176" ht="15" customHeight="1" x14ac:dyDescent="0.35">
      <c r="A14" s="70" t="s">
        <v>30</v>
      </c>
      <c r="B14" s="3">
        <v>0</v>
      </c>
      <c r="C14" s="39">
        <v>0</v>
      </c>
      <c r="D14" s="39">
        <v>0</v>
      </c>
      <c r="E14" s="39">
        <v>0</v>
      </c>
      <c r="F14" s="39">
        <v>0</v>
      </c>
      <c r="G14" s="39">
        <v>0</v>
      </c>
      <c r="H14" s="39">
        <v>0</v>
      </c>
      <c r="I14" s="39">
        <v>0</v>
      </c>
      <c r="J14" s="39">
        <v>0</v>
      </c>
      <c r="K14" s="39">
        <v>0</v>
      </c>
      <c r="L14" s="39">
        <v>0</v>
      </c>
      <c r="M14" s="39">
        <v>0</v>
      </c>
      <c r="N14" s="39">
        <v>0</v>
      </c>
      <c r="O14" s="39">
        <v>0</v>
      </c>
      <c r="P14" s="39">
        <v>0</v>
      </c>
      <c r="Q14" s="39">
        <v>0</v>
      </c>
      <c r="R14" s="39">
        <v>0</v>
      </c>
      <c r="S14" s="39">
        <v>0</v>
      </c>
      <c r="T14" s="39">
        <v>0</v>
      </c>
      <c r="U14" s="39">
        <v>0</v>
      </c>
      <c r="V14" s="39">
        <v>0</v>
      </c>
      <c r="W14" s="39">
        <v>0</v>
      </c>
      <c r="X14" s="39">
        <v>0</v>
      </c>
      <c r="Y14" s="39">
        <v>0</v>
      </c>
      <c r="Z14" s="39">
        <v>0</v>
      </c>
      <c r="AA14" s="39">
        <v>0</v>
      </c>
      <c r="AB14" s="39">
        <v>0</v>
      </c>
      <c r="AC14" s="39">
        <v>0</v>
      </c>
      <c r="AD14" s="39">
        <v>0</v>
      </c>
      <c r="AE14" s="39">
        <v>0</v>
      </c>
      <c r="AF14" s="39">
        <v>0</v>
      </c>
      <c r="AG14" s="39">
        <v>0.04</v>
      </c>
      <c r="AH14" s="39">
        <v>0.04</v>
      </c>
      <c r="AI14" s="39">
        <v>0.06</v>
      </c>
      <c r="AJ14" s="39">
        <v>0.06</v>
      </c>
      <c r="AK14" s="39">
        <v>0.08</v>
      </c>
      <c r="AL14" s="39">
        <v>0.08</v>
      </c>
      <c r="AM14" s="39">
        <v>0.08</v>
      </c>
      <c r="AN14" s="39">
        <v>0.08</v>
      </c>
      <c r="AO14" s="39">
        <v>0.08</v>
      </c>
      <c r="AP14" s="39">
        <v>0.08</v>
      </c>
      <c r="AQ14" s="39">
        <v>0.08</v>
      </c>
      <c r="AR14" s="39">
        <v>0.08</v>
      </c>
      <c r="AS14" s="39">
        <v>0.08</v>
      </c>
      <c r="AT14" s="39">
        <v>0.08</v>
      </c>
      <c r="AU14" s="39">
        <v>0.08</v>
      </c>
      <c r="AV14" s="39">
        <v>0.08</v>
      </c>
      <c r="AW14" s="39">
        <v>0.08</v>
      </c>
      <c r="AX14" s="39">
        <v>0.08</v>
      </c>
      <c r="AY14" s="39">
        <v>0.08</v>
      </c>
      <c r="AZ14" s="39">
        <v>0.08</v>
      </c>
      <c r="BA14" s="39">
        <v>0.08</v>
      </c>
      <c r="BB14" s="39">
        <v>0.08</v>
      </c>
      <c r="BC14" s="39">
        <v>0.08</v>
      </c>
      <c r="BD14" s="39">
        <v>0.08</v>
      </c>
      <c r="BE14" s="39">
        <f>8%+(8%*7.5%)</f>
        <v>8.6000000000000007E-2</v>
      </c>
      <c r="BF14" s="39">
        <f>8%+(8%*7.5%)</f>
        <v>8.6000000000000007E-2</v>
      </c>
      <c r="BG14" s="39">
        <f>8%+(8%*10%)</f>
        <v>8.7999999999999995E-2</v>
      </c>
      <c r="BH14" s="39">
        <f>8%+(8%*10%)</f>
        <v>8.7999999999999995E-2</v>
      </c>
      <c r="BI14" s="39">
        <v>9.5000000000000001E-2</v>
      </c>
      <c r="BJ14" s="39">
        <v>9.5000000000000001E-2</v>
      </c>
      <c r="BK14" s="39">
        <v>9.5000000000000001E-2</v>
      </c>
      <c r="BL14" s="39">
        <v>9.5000000000000001E-2</v>
      </c>
      <c r="BM14" s="39">
        <v>0.105</v>
      </c>
      <c r="BN14" s="39">
        <v>0.105</v>
      </c>
      <c r="BO14" s="39">
        <v>0.06</v>
      </c>
      <c r="BP14" s="39">
        <v>0.06</v>
      </c>
      <c r="BQ14" s="39">
        <v>0.06</v>
      </c>
      <c r="BR14" s="39">
        <v>0.06</v>
      </c>
      <c r="BS14" s="39">
        <v>0.06</v>
      </c>
      <c r="BT14" s="39">
        <v>0.06</v>
      </c>
      <c r="BU14" s="39">
        <v>0.06</v>
      </c>
      <c r="BV14" s="39">
        <v>6.5000000000000002E-2</v>
      </c>
      <c r="BW14" s="39">
        <v>6.5000000000000002E-2</v>
      </c>
      <c r="BX14" s="39">
        <v>6.5000000000000002E-2</v>
      </c>
      <c r="BY14" s="39">
        <v>6.5000000000000002E-2</v>
      </c>
      <c r="BZ14" s="39">
        <v>6.5000000000000002E-2</v>
      </c>
      <c r="CA14" s="39">
        <v>6.5000000000000002E-2</v>
      </c>
      <c r="CB14" s="39">
        <v>6.5000000000000002E-2</v>
      </c>
      <c r="CC14" s="39">
        <v>6.5000000000000002E-2</v>
      </c>
      <c r="CD14" s="39">
        <v>6.5000000000000002E-2</v>
      </c>
      <c r="CE14" s="39">
        <v>6.5000000000000002E-2</v>
      </c>
      <c r="CF14" s="39">
        <v>6.5000000000000002E-2</v>
      </c>
      <c r="CG14" s="39">
        <v>7.6999999999999999E-2</v>
      </c>
      <c r="CH14" s="39">
        <v>7.6999999999999999E-2</v>
      </c>
      <c r="CI14" s="39">
        <v>7.6999999999999999E-2</v>
      </c>
      <c r="CJ14" s="39">
        <v>7.6999999999999999E-2</v>
      </c>
      <c r="CK14" s="39">
        <v>7.6999999999999999E-2</v>
      </c>
      <c r="CL14" s="39">
        <v>0.08</v>
      </c>
      <c r="CM14" s="39">
        <v>0.08</v>
      </c>
      <c r="CN14" s="39">
        <v>0.08</v>
      </c>
      <c r="CO14" s="39">
        <v>0.08</v>
      </c>
      <c r="CP14" s="39">
        <v>0.08</v>
      </c>
      <c r="CQ14" s="39">
        <v>0.08</v>
      </c>
      <c r="CR14" s="39">
        <v>0.08</v>
      </c>
      <c r="CS14" s="39">
        <v>0.08</v>
      </c>
      <c r="CT14" s="39">
        <v>0.08</v>
      </c>
      <c r="CU14" s="39">
        <v>0.08</v>
      </c>
      <c r="CV14" s="39">
        <v>0.08</v>
      </c>
      <c r="CW14" s="39">
        <v>0.08</v>
      </c>
      <c r="CX14" s="39">
        <v>0.08</v>
      </c>
      <c r="CY14" s="39">
        <v>0.08</v>
      </c>
      <c r="CZ14" s="39">
        <v>7.5999999999999998E-2</v>
      </c>
      <c r="DA14" s="39">
        <v>7.5999999999999998E-2</v>
      </c>
      <c r="DB14" s="39">
        <v>7.5999999999999998E-2</v>
      </c>
      <c r="DC14" s="39">
        <v>7.5999999999999998E-2</v>
      </c>
      <c r="DD14" s="39">
        <v>7.5999999999999998E-2</v>
      </c>
      <c r="DE14" s="39">
        <v>7.5999999999999998E-2</v>
      </c>
      <c r="DF14" s="39">
        <v>7.5999999999999998E-2</v>
      </c>
      <c r="DG14" s="39">
        <v>7.5999999999999998E-2</v>
      </c>
      <c r="DH14" s="39">
        <v>7.5999999999999998E-2</v>
      </c>
      <c r="DI14" s="39">
        <v>7.5999999999999998E-2</v>
      </c>
      <c r="DJ14" s="39">
        <v>7.5999999999999998E-2</v>
      </c>
      <c r="DK14" s="39">
        <v>7.3999999999999996E-2</v>
      </c>
      <c r="DL14" s="39">
        <v>7.3999999999999996E-2</v>
      </c>
      <c r="DM14" s="39">
        <v>7.3999999999999996E-2</v>
      </c>
      <c r="DN14" s="39">
        <v>7.3999999999999996E-2</v>
      </c>
      <c r="DO14" s="39">
        <v>7.3999999999999996E-2</v>
      </c>
      <c r="DP14" s="39">
        <v>7.3999999999999996E-2</v>
      </c>
      <c r="DQ14" s="39">
        <v>6.9250000000000006E-2</v>
      </c>
      <c r="DR14" s="39">
        <v>6.9250000000000006E-2</v>
      </c>
      <c r="DS14" s="39">
        <v>6.5000000000000002E-2</v>
      </c>
      <c r="DT14" s="39">
        <v>0.06</v>
      </c>
      <c r="DU14" s="39">
        <v>5.8000000000000003E-2</v>
      </c>
      <c r="DV14" s="39">
        <v>5.6950000000000001E-2</v>
      </c>
      <c r="DW14" s="39">
        <v>5.2999999999999999E-2</v>
      </c>
      <c r="DX14" s="39">
        <v>5.2999999999999999E-2</v>
      </c>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41"/>
      <c r="FR14" s="41"/>
      <c r="FS14" s="41"/>
      <c r="FT14" s="41"/>
    </row>
    <row r="15" spans="1:176" ht="15" customHeight="1" x14ac:dyDescent="0.35">
      <c r="A15" s="70" t="s">
        <v>31</v>
      </c>
      <c r="B15" s="3">
        <v>0</v>
      </c>
      <c r="C15" s="39">
        <v>0</v>
      </c>
      <c r="D15" s="39">
        <v>0</v>
      </c>
      <c r="E15" s="39">
        <v>0</v>
      </c>
      <c r="F15" s="39">
        <v>0</v>
      </c>
      <c r="G15" s="39">
        <v>0</v>
      </c>
      <c r="H15" s="39">
        <v>0</v>
      </c>
      <c r="I15" s="39">
        <v>0</v>
      </c>
      <c r="J15" s="39">
        <v>0</v>
      </c>
      <c r="K15" s="39">
        <v>0</v>
      </c>
      <c r="L15" s="39">
        <v>0</v>
      </c>
      <c r="M15" s="39">
        <v>0</v>
      </c>
      <c r="N15" s="39">
        <v>0</v>
      </c>
      <c r="O15" s="39">
        <v>0</v>
      </c>
      <c r="P15" s="39">
        <v>0</v>
      </c>
      <c r="Q15" s="39">
        <v>0</v>
      </c>
      <c r="R15" s="39">
        <v>0</v>
      </c>
      <c r="S15" s="39">
        <v>0</v>
      </c>
      <c r="T15" s="39">
        <v>0</v>
      </c>
      <c r="U15" s="39">
        <v>0</v>
      </c>
      <c r="V15" s="39">
        <v>0</v>
      </c>
      <c r="W15" s="39">
        <v>0</v>
      </c>
      <c r="X15" s="39">
        <v>0</v>
      </c>
      <c r="Y15" s="39">
        <v>0</v>
      </c>
      <c r="Z15" s="39">
        <v>0</v>
      </c>
      <c r="AA15" s="39">
        <v>0</v>
      </c>
      <c r="AB15" s="39">
        <v>0</v>
      </c>
      <c r="AC15" s="39">
        <v>0</v>
      </c>
      <c r="AD15" s="39">
        <v>0</v>
      </c>
      <c r="AE15" s="39">
        <v>0</v>
      </c>
      <c r="AF15" s="39">
        <v>0</v>
      </c>
      <c r="AG15" s="39">
        <v>0</v>
      </c>
      <c r="AH15" s="39">
        <v>0</v>
      </c>
      <c r="AI15" s="39">
        <v>0</v>
      </c>
      <c r="AJ15" s="39">
        <v>0</v>
      </c>
      <c r="AK15" s="39">
        <v>0</v>
      </c>
      <c r="AL15" s="39">
        <v>0</v>
      </c>
      <c r="AM15" s="39">
        <v>0</v>
      </c>
      <c r="AN15" s="39">
        <v>0</v>
      </c>
      <c r="AO15" s="39">
        <v>0</v>
      </c>
      <c r="AP15" s="39">
        <v>0</v>
      </c>
      <c r="AQ15" s="39">
        <v>0</v>
      </c>
      <c r="AR15" s="39">
        <v>0</v>
      </c>
      <c r="AS15" s="39">
        <v>0</v>
      </c>
      <c r="AT15" s="39">
        <v>0</v>
      </c>
      <c r="AU15" s="39">
        <v>0</v>
      </c>
      <c r="AV15" s="39">
        <v>0</v>
      </c>
      <c r="AW15" s="39">
        <v>0</v>
      </c>
      <c r="AX15" s="39">
        <v>0</v>
      </c>
      <c r="AY15" s="39">
        <v>0</v>
      </c>
      <c r="AZ15" s="39">
        <v>0</v>
      </c>
      <c r="BA15" s="39">
        <v>0</v>
      </c>
      <c r="BB15" s="39">
        <v>0</v>
      </c>
      <c r="BC15" s="39">
        <v>0</v>
      </c>
      <c r="BD15" s="39">
        <v>0</v>
      </c>
      <c r="BE15" s="40">
        <v>0</v>
      </c>
      <c r="BF15" s="39">
        <v>0</v>
      </c>
      <c r="BG15" s="39">
        <v>0</v>
      </c>
      <c r="BH15" s="39">
        <v>0</v>
      </c>
      <c r="BI15" s="39">
        <v>0</v>
      </c>
      <c r="BJ15" s="39">
        <v>0</v>
      </c>
      <c r="BK15" s="39">
        <v>0</v>
      </c>
      <c r="BL15" s="39">
        <v>0</v>
      </c>
      <c r="BM15" s="39">
        <v>0</v>
      </c>
      <c r="BN15" s="39">
        <v>0</v>
      </c>
      <c r="BO15" s="39">
        <v>0</v>
      </c>
      <c r="BP15" s="39">
        <v>0</v>
      </c>
      <c r="BQ15" s="39">
        <v>0</v>
      </c>
      <c r="BR15" s="39">
        <v>0</v>
      </c>
      <c r="BS15" s="39">
        <v>0.04</v>
      </c>
      <c r="BT15" s="39">
        <v>0.04</v>
      </c>
      <c r="BU15" s="39">
        <v>0.04</v>
      </c>
      <c r="BV15" s="39">
        <v>0.04</v>
      </c>
      <c r="BW15" s="39">
        <v>0.04</v>
      </c>
      <c r="BX15" s="39">
        <v>0.04</v>
      </c>
      <c r="BY15" s="39">
        <v>0.04</v>
      </c>
      <c r="BZ15" s="39">
        <v>0.04</v>
      </c>
      <c r="CA15" s="39">
        <v>0.04</v>
      </c>
      <c r="CB15" s="39">
        <v>0.04</v>
      </c>
      <c r="CC15" s="39">
        <f>2.5%+4%</f>
        <v>6.5000000000000002E-2</v>
      </c>
      <c r="CD15" s="39">
        <f>2.5%+4%</f>
        <v>6.5000000000000002E-2</v>
      </c>
      <c r="CE15" s="39">
        <f>2.5%+4%</f>
        <v>6.5000000000000002E-2</v>
      </c>
      <c r="CF15" s="39">
        <f>2.5%+4%</f>
        <v>6.5000000000000002E-2</v>
      </c>
      <c r="CG15" s="39">
        <f>4.8%+2.5%</f>
        <v>7.3000000000000009E-2</v>
      </c>
      <c r="CH15" s="39">
        <f>2.5%+4%</f>
        <v>6.5000000000000002E-2</v>
      </c>
      <c r="CI15" s="39">
        <f>2.5%+4%</f>
        <v>6.5000000000000002E-2</v>
      </c>
      <c r="CJ15" s="39">
        <f>2.5%+4%</f>
        <v>6.5000000000000002E-2</v>
      </c>
      <c r="CK15" s="39">
        <f>2.5%+4%</f>
        <v>6.5000000000000002E-2</v>
      </c>
      <c r="CL15" s="39">
        <f>2.5%+4%</f>
        <v>6.5000000000000002E-2</v>
      </c>
      <c r="CM15" s="39">
        <f t="shared" ref="CM15:DH15" si="10">4.8%+2.5%</f>
        <v>7.3000000000000009E-2</v>
      </c>
      <c r="CN15" s="39">
        <f t="shared" si="10"/>
        <v>7.3000000000000009E-2</v>
      </c>
      <c r="CO15" s="39">
        <f t="shared" si="10"/>
        <v>7.3000000000000009E-2</v>
      </c>
      <c r="CP15" s="39">
        <f t="shared" si="10"/>
        <v>7.3000000000000009E-2</v>
      </c>
      <c r="CQ15" s="39">
        <f t="shared" si="10"/>
        <v>7.3000000000000009E-2</v>
      </c>
      <c r="CR15" s="39">
        <f t="shared" si="10"/>
        <v>7.3000000000000009E-2</v>
      </c>
      <c r="CS15" s="39">
        <f t="shared" si="10"/>
        <v>7.3000000000000009E-2</v>
      </c>
      <c r="CT15" s="39">
        <f t="shared" si="10"/>
        <v>7.3000000000000009E-2</v>
      </c>
      <c r="CU15" s="39">
        <f t="shared" si="10"/>
        <v>7.3000000000000009E-2</v>
      </c>
      <c r="CV15" s="39">
        <f t="shared" si="10"/>
        <v>7.3000000000000009E-2</v>
      </c>
      <c r="CW15" s="39">
        <f t="shared" si="10"/>
        <v>7.3000000000000009E-2</v>
      </c>
      <c r="CX15" s="39">
        <f t="shared" si="10"/>
        <v>7.3000000000000009E-2</v>
      </c>
      <c r="CY15" s="39">
        <f t="shared" si="10"/>
        <v>7.3000000000000009E-2</v>
      </c>
      <c r="CZ15" s="39">
        <f t="shared" si="10"/>
        <v>7.3000000000000009E-2</v>
      </c>
      <c r="DA15" s="39">
        <f t="shared" si="10"/>
        <v>7.3000000000000009E-2</v>
      </c>
      <c r="DB15" s="39">
        <f t="shared" si="10"/>
        <v>7.3000000000000009E-2</v>
      </c>
      <c r="DC15" s="39">
        <f t="shared" si="10"/>
        <v>7.3000000000000009E-2</v>
      </c>
      <c r="DD15" s="39">
        <f t="shared" si="10"/>
        <v>7.3000000000000009E-2</v>
      </c>
      <c r="DE15" s="39">
        <f t="shared" si="10"/>
        <v>7.3000000000000009E-2</v>
      </c>
      <c r="DF15" s="39">
        <f t="shared" si="10"/>
        <v>7.3000000000000009E-2</v>
      </c>
      <c r="DG15" s="39">
        <f t="shared" si="10"/>
        <v>7.3000000000000009E-2</v>
      </c>
      <c r="DH15" s="39">
        <f t="shared" si="10"/>
        <v>7.3000000000000009E-2</v>
      </c>
      <c r="DI15" s="39">
        <f>7%+2.5%</f>
        <v>9.5000000000000001E-2</v>
      </c>
      <c r="DJ15" s="39">
        <f>7%+2.5%</f>
        <v>9.5000000000000001E-2</v>
      </c>
      <c r="DK15" s="39">
        <f>7%+2.5%</f>
        <v>9.5000000000000001E-2</v>
      </c>
      <c r="DL15" s="39">
        <f>7%+2.5%</f>
        <v>9.5000000000000001E-2</v>
      </c>
      <c r="DM15" s="39" t="e">
        <f>#REF!</f>
        <v>#REF!</v>
      </c>
      <c r="DN15" s="39" t="e">
        <f>#REF!</f>
        <v>#REF!</v>
      </c>
      <c r="DO15" s="39" t="e">
        <f>#REF!</f>
        <v>#REF!</v>
      </c>
      <c r="DP15" s="39">
        <f t="shared" ref="DP15:DX15" si="11">7%+2.5%</f>
        <v>9.5000000000000001E-2</v>
      </c>
      <c r="DQ15" s="39">
        <f t="shared" si="11"/>
        <v>9.5000000000000001E-2</v>
      </c>
      <c r="DR15" s="39">
        <f t="shared" si="11"/>
        <v>9.5000000000000001E-2</v>
      </c>
      <c r="DS15" s="39">
        <f t="shared" si="11"/>
        <v>9.5000000000000001E-2</v>
      </c>
      <c r="DT15" s="39">
        <f t="shared" si="11"/>
        <v>9.5000000000000001E-2</v>
      </c>
      <c r="DU15" s="39">
        <f t="shared" si="11"/>
        <v>9.5000000000000001E-2</v>
      </c>
      <c r="DV15" s="39">
        <f t="shared" si="11"/>
        <v>9.5000000000000001E-2</v>
      </c>
      <c r="DW15" s="39">
        <f t="shared" si="11"/>
        <v>9.5000000000000001E-2</v>
      </c>
      <c r="DX15" s="39">
        <f t="shared" si="11"/>
        <v>9.5000000000000001E-2</v>
      </c>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41"/>
      <c r="FR15" s="41"/>
      <c r="FS15" s="41"/>
      <c r="FT15" s="41"/>
    </row>
    <row r="16" spans="1:176" ht="15" customHeight="1" x14ac:dyDescent="0.35">
      <c r="A16" s="70" t="s">
        <v>32</v>
      </c>
      <c r="B16" s="3">
        <v>0</v>
      </c>
      <c r="C16" s="39">
        <v>0</v>
      </c>
      <c r="D16" s="39">
        <v>0</v>
      </c>
      <c r="E16" s="39">
        <v>0</v>
      </c>
      <c r="F16" s="39">
        <v>0</v>
      </c>
      <c r="G16" s="39">
        <v>0</v>
      </c>
      <c r="H16" s="39">
        <v>0</v>
      </c>
      <c r="I16" s="39">
        <v>0</v>
      </c>
      <c r="J16" s="39">
        <v>0</v>
      </c>
      <c r="K16" s="39">
        <v>0</v>
      </c>
      <c r="L16" s="39">
        <v>0</v>
      </c>
      <c r="M16" s="39">
        <v>0</v>
      </c>
      <c r="N16" s="39">
        <v>0</v>
      </c>
      <c r="O16" s="39">
        <v>0</v>
      </c>
      <c r="P16" s="39">
        <v>0</v>
      </c>
      <c r="Q16" s="39">
        <v>0</v>
      </c>
      <c r="R16" s="39">
        <v>0</v>
      </c>
      <c r="S16" s="39">
        <v>0</v>
      </c>
      <c r="T16" s="39">
        <v>0</v>
      </c>
      <c r="U16" s="39">
        <v>0</v>
      </c>
      <c r="V16" s="39">
        <v>0</v>
      </c>
      <c r="W16" s="39">
        <v>0</v>
      </c>
      <c r="X16" s="39">
        <v>0</v>
      </c>
      <c r="Y16" s="39">
        <v>0</v>
      </c>
      <c r="Z16" s="39">
        <v>0</v>
      </c>
      <c r="AA16" s="39">
        <v>0</v>
      </c>
      <c r="AB16" s="39">
        <v>0</v>
      </c>
      <c r="AC16" s="39">
        <v>0</v>
      </c>
      <c r="AD16" s="39">
        <v>0</v>
      </c>
      <c r="AE16" s="39">
        <v>0</v>
      </c>
      <c r="AF16" s="39">
        <v>0</v>
      </c>
      <c r="AG16" s="39">
        <v>0</v>
      </c>
      <c r="AH16" s="39">
        <v>0</v>
      </c>
      <c r="AI16" s="39">
        <v>0</v>
      </c>
      <c r="AJ16" s="39">
        <v>0</v>
      </c>
      <c r="AK16" s="39">
        <v>0</v>
      </c>
      <c r="AL16" s="39">
        <v>0</v>
      </c>
      <c r="AM16" s="39">
        <v>0</v>
      </c>
      <c r="AN16" s="39">
        <v>0</v>
      </c>
      <c r="AO16" s="39">
        <v>0</v>
      </c>
      <c r="AP16" s="39">
        <v>0</v>
      </c>
      <c r="AQ16" s="39">
        <v>0</v>
      </c>
      <c r="AR16" s="39">
        <v>0</v>
      </c>
      <c r="AS16" s="39">
        <v>0</v>
      </c>
      <c r="AT16" s="39">
        <v>0</v>
      </c>
      <c r="AU16" s="39">
        <v>0</v>
      </c>
      <c r="AV16" s="39">
        <v>0</v>
      </c>
      <c r="AW16" s="39">
        <v>0</v>
      </c>
      <c r="AX16" s="39">
        <v>0</v>
      </c>
      <c r="AY16" s="39">
        <v>0</v>
      </c>
      <c r="AZ16" s="39">
        <v>0</v>
      </c>
      <c r="BA16" s="39">
        <v>0</v>
      </c>
      <c r="BB16" s="39">
        <v>0</v>
      </c>
      <c r="BC16" s="39">
        <v>0</v>
      </c>
      <c r="BD16" s="39">
        <v>0</v>
      </c>
      <c r="BE16" s="39">
        <v>0</v>
      </c>
      <c r="BF16" s="39">
        <v>0</v>
      </c>
      <c r="BG16" s="39">
        <v>0</v>
      </c>
      <c r="BH16" s="39">
        <v>0</v>
      </c>
      <c r="BI16" s="39">
        <v>0</v>
      </c>
      <c r="BJ16" s="39">
        <v>0</v>
      </c>
      <c r="BK16" s="39">
        <v>0</v>
      </c>
      <c r="BL16" s="39">
        <v>0</v>
      </c>
      <c r="BM16" s="39">
        <v>0.02</v>
      </c>
      <c r="BN16" s="39">
        <v>0.02</v>
      </c>
      <c r="BO16" s="39">
        <v>0.02</v>
      </c>
      <c r="BP16" s="39">
        <v>0.02</v>
      </c>
      <c r="BQ16" s="39">
        <v>0.02</v>
      </c>
      <c r="BR16" s="39">
        <v>0.02</v>
      </c>
      <c r="BS16" s="39">
        <v>0.02</v>
      </c>
      <c r="BT16" s="39">
        <v>0.02</v>
      </c>
      <c r="BU16" s="39">
        <v>0.02</v>
      </c>
      <c r="BV16" s="39">
        <v>0.02</v>
      </c>
      <c r="BW16" s="39">
        <f>3%+2.5%</f>
        <v>5.5E-2</v>
      </c>
      <c r="BX16" s="39">
        <f>3%+2.5%</f>
        <v>5.5E-2</v>
      </c>
      <c r="BY16" s="39">
        <f>3%+2.5%</f>
        <v>5.5E-2</v>
      </c>
      <c r="BZ16" s="39">
        <f>3%+2.5%</f>
        <v>5.5E-2</v>
      </c>
      <c r="CA16" s="39">
        <f>3%+3%</f>
        <v>0.06</v>
      </c>
      <c r="CB16" s="39">
        <f>3%+3%</f>
        <v>0.06</v>
      </c>
      <c r="CC16" s="39">
        <f>3%+3%</f>
        <v>0.06</v>
      </c>
      <c r="CD16" s="39">
        <f>3%+3%</f>
        <v>0.06</v>
      </c>
      <c r="CE16" s="39">
        <f>3%</f>
        <v>0.03</v>
      </c>
      <c r="CF16" s="39">
        <f>3%+4%</f>
        <v>7.0000000000000007E-2</v>
      </c>
      <c r="CG16" s="39">
        <f>3%+4%</f>
        <v>7.0000000000000007E-2</v>
      </c>
      <c r="CH16" s="39">
        <f>3%+4%</f>
        <v>7.0000000000000007E-2</v>
      </c>
      <c r="CI16" s="39">
        <f>3%+4%</f>
        <v>7.0000000000000007E-2</v>
      </c>
      <c r="CJ16" s="39">
        <f>3%+4%</f>
        <v>7.0000000000000007E-2</v>
      </c>
      <c r="CK16" s="39">
        <f t="shared" ref="CK16:CZ16" si="12">3.4%+4.5%</f>
        <v>7.9000000000000001E-2</v>
      </c>
      <c r="CL16" s="39">
        <f t="shared" si="12"/>
        <v>7.9000000000000001E-2</v>
      </c>
      <c r="CM16" s="39">
        <f t="shared" si="12"/>
        <v>7.9000000000000001E-2</v>
      </c>
      <c r="CN16" s="39">
        <f t="shared" si="12"/>
        <v>7.9000000000000001E-2</v>
      </c>
      <c r="CO16" s="39">
        <f t="shared" si="12"/>
        <v>7.9000000000000001E-2</v>
      </c>
      <c r="CP16" s="39">
        <f t="shared" si="12"/>
        <v>7.9000000000000001E-2</v>
      </c>
      <c r="CQ16" s="39">
        <f t="shared" si="12"/>
        <v>7.9000000000000001E-2</v>
      </c>
      <c r="CR16" s="39">
        <f t="shared" si="12"/>
        <v>7.9000000000000001E-2</v>
      </c>
      <c r="CS16" s="39">
        <f t="shared" si="12"/>
        <v>7.9000000000000001E-2</v>
      </c>
      <c r="CT16" s="39">
        <f t="shared" si="12"/>
        <v>7.9000000000000001E-2</v>
      </c>
      <c r="CU16" s="39">
        <f t="shared" si="12"/>
        <v>7.9000000000000001E-2</v>
      </c>
      <c r="CV16" s="39">
        <f t="shared" si="12"/>
        <v>7.9000000000000001E-2</v>
      </c>
      <c r="CW16" s="39">
        <f t="shared" si="12"/>
        <v>7.9000000000000001E-2</v>
      </c>
      <c r="CX16" s="39">
        <f t="shared" si="12"/>
        <v>7.9000000000000001E-2</v>
      </c>
      <c r="CY16" s="39">
        <f t="shared" si="12"/>
        <v>7.9000000000000001E-2</v>
      </c>
      <c r="CZ16" s="39">
        <f t="shared" si="12"/>
        <v>7.9000000000000001E-2</v>
      </c>
      <c r="DA16" s="39">
        <v>8.5000000000000006E-2</v>
      </c>
      <c r="DB16" s="39">
        <v>8.5000000000000006E-2</v>
      </c>
      <c r="DC16" s="39">
        <v>8.5000000000000006E-2</v>
      </c>
      <c r="DD16" s="39">
        <v>8.5000000000000006E-2</v>
      </c>
      <c r="DE16" s="39">
        <v>8.5000000000000006E-2</v>
      </c>
      <c r="DF16" s="39">
        <v>8.5000000000000006E-2</v>
      </c>
      <c r="DG16" s="39">
        <v>8.5000000000000006E-2</v>
      </c>
      <c r="DH16" s="39">
        <v>8.5000000000000006E-2</v>
      </c>
      <c r="DI16" s="39">
        <v>8.5000000000000006E-2</v>
      </c>
      <c r="DJ16" s="39">
        <v>0.08</v>
      </c>
      <c r="DK16" s="39">
        <v>7.4999999999999997E-2</v>
      </c>
      <c r="DL16" s="39">
        <v>7.0000000000000007E-2</v>
      </c>
      <c r="DM16" s="39">
        <v>6.5000000000000002E-2</v>
      </c>
      <c r="DN16" s="39">
        <v>6.25E-2</v>
      </c>
      <c r="DO16" s="39">
        <v>0.06</v>
      </c>
      <c r="DP16" s="39">
        <v>5.7500000000000002E-2</v>
      </c>
      <c r="DQ16" s="39">
        <v>5.5E-2</v>
      </c>
      <c r="DR16" s="39">
        <v>5.2499999999999998E-2</v>
      </c>
      <c r="DS16" s="39">
        <v>4.9000000000000002E-2</v>
      </c>
      <c r="DT16" s="39">
        <v>4.9000000000000002E-2</v>
      </c>
      <c r="DU16" s="39">
        <v>4.9000000000000002E-2</v>
      </c>
      <c r="DV16" s="39">
        <v>4.9000000000000002E-2</v>
      </c>
      <c r="DW16" s="39">
        <v>4.9000000000000002E-2</v>
      </c>
      <c r="DX16" s="39">
        <v>4.9000000000000002E-2</v>
      </c>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41"/>
      <c r="FR16" s="41"/>
      <c r="FS16" s="41"/>
      <c r="FT16" s="41"/>
    </row>
    <row r="17" spans="1:176" ht="15" customHeight="1" x14ac:dyDescent="0.35">
      <c r="A17" s="70" t="s">
        <v>33</v>
      </c>
      <c r="B17" s="3">
        <v>0</v>
      </c>
      <c r="C17" s="39">
        <v>0</v>
      </c>
      <c r="D17" s="39">
        <v>0</v>
      </c>
      <c r="E17" s="39">
        <v>0</v>
      </c>
      <c r="F17" s="39">
        <v>0</v>
      </c>
      <c r="G17" s="39">
        <v>0</v>
      </c>
      <c r="H17" s="39">
        <v>0</v>
      </c>
      <c r="I17" s="39">
        <v>0</v>
      </c>
      <c r="J17" s="39">
        <v>0</v>
      </c>
      <c r="K17" s="39">
        <v>0</v>
      </c>
      <c r="L17" s="39">
        <v>0</v>
      </c>
      <c r="M17" s="39">
        <v>0</v>
      </c>
      <c r="N17" s="39">
        <v>0</v>
      </c>
      <c r="O17" s="39">
        <v>0</v>
      </c>
      <c r="P17" s="39">
        <v>0</v>
      </c>
      <c r="Q17" s="39">
        <v>0</v>
      </c>
      <c r="R17" s="39">
        <v>0</v>
      </c>
      <c r="S17" s="39">
        <v>0</v>
      </c>
      <c r="T17" s="39">
        <v>0</v>
      </c>
      <c r="U17" s="39">
        <v>0</v>
      </c>
      <c r="V17" s="39">
        <v>0</v>
      </c>
      <c r="W17" s="39">
        <v>0</v>
      </c>
      <c r="X17" s="39">
        <v>0</v>
      </c>
      <c r="Y17" s="39">
        <v>0</v>
      </c>
      <c r="Z17" s="39">
        <v>0</v>
      </c>
      <c r="AA17" s="39">
        <v>0</v>
      </c>
      <c r="AB17" s="39">
        <v>0</v>
      </c>
      <c r="AC17" s="39">
        <v>0</v>
      </c>
      <c r="AD17" s="39">
        <v>0</v>
      </c>
      <c r="AE17" s="39">
        <v>0</v>
      </c>
      <c r="AF17" s="39">
        <v>0</v>
      </c>
      <c r="AG17" s="39">
        <v>0</v>
      </c>
      <c r="AH17" s="39">
        <v>0</v>
      </c>
      <c r="AI17" s="39">
        <v>0</v>
      </c>
      <c r="AJ17" s="39">
        <v>0.02</v>
      </c>
      <c r="AK17" s="39">
        <v>0.02</v>
      </c>
      <c r="AL17" s="39">
        <v>0.02</v>
      </c>
      <c r="AM17" s="39">
        <v>0.02</v>
      </c>
      <c r="AN17" s="39">
        <v>0.02</v>
      </c>
      <c r="AO17" s="39">
        <v>0.02</v>
      </c>
      <c r="AP17" s="39">
        <v>0.02</v>
      </c>
      <c r="AQ17" s="39">
        <v>0.02</v>
      </c>
      <c r="AR17" s="39">
        <v>0.02</v>
      </c>
      <c r="AS17" s="39">
        <v>0.02</v>
      </c>
      <c r="AT17" s="39">
        <v>0.02</v>
      </c>
      <c r="AU17" s="39">
        <v>0.02</v>
      </c>
      <c r="AV17" s="39">
        <v>0.02</v>
      </c>
      <c r="AW17" s="39">
        <v>0.02</v>
      </c>
      <c r="AX17" s="39">
        <v>0.02</v>
      </c>
      <c r="AY17" s="39">
        <v>0.02</v>
      </c>
      <c r="AZ17" s="39">
        <v>0.02</v>
      </c>
      <c r="BA17" s="39">
        <v>0.02</v>
      </c>
      <c r="BB17" s="39">
        <v>0.02</v>
      </c>
      <c r="BC17" s="39">
        <v>0.02</v>
      </c>
      <c r="BD17" s="39">
        <v>0.02</v>
      </c>
      <c r="BE17" s="39">
        <v>0.03</v>
      </c>
      <c r="BF17" s="39">
        <v>0.03</v>
      </c>
      <c r="BG17" s="39">
        <v>0.02</v>
      </c>
      <c r="BH17" s="39">
        <v>0.02</v>
      </c>
      <c r="BI17" s="39">
        <v>0.03</v>
      </c>
      <c r="BJ17" s="39">
        <v>0.03</v>
      </c>
      <c r="BK17" s="39">
        <v>0.03</v>
      </c>
      <c r="BL17" s="39">
        <v>0.03</v>
      </c>
      <c r="BM17" s="39">
        <v>0.03</v>
      </c>
      <c r="BN17" s="39">
        <v>0.03</v>
      </c>
      <c r="BO17" s="39">
        <v>0.04</v>
      </c>
      <c r="BP17" s="39">
        <v>0.04</v>
      </c>
      <c r="BQ17" s="39">
        <v>0.08</v>
      </c>
      <c r="BR17" s="39">
        <v>0.08</v>
      </c>
      <c r="BS17" s="39">
        <v>0.08</v>
      </c>
      <c r="BT17" s="39">
        <v>0.08</v>
      </c>
      <c r="BU17" s="39">
        <v>0.1</v>
      </c>
      <c r="BV17" s="39">
        <v>0.1</v>
      </c>
      <c r="BW17" s="39">
        <v>0.1</v>
      </c>
      <c r="BX17" s="39">
        <v>0.1</v>
      </c>
      <c r="BY17" s="39">
        <v>0.1</v>
      </c>
      <c r="BZ17" s="39">
        <v>0.1</v>
      </c>
      <c r="CA17" s="39">
        <v>0.1</v>
      </c>
      <c r="CB17" s="39">
        <v>0.1</v>
      </c>
      <c r="CC17" s="39">
        <v>0.1</v>
      </c>
      <c r="CD17" s="39">
        <v>0.1</v>
      </c>
      <c r="CE17" s="39">
        <v>0.12</v>
      </c>
      <c r="CF17" s="39">
        <v>0.12</v>
      </c>
      <c r="CG17" s="39">
        <v>0.12</v>
      </c>
      <c r="CH17" s="39">
        <v>0.12</v>
      </c>
      <c r="CI17" s="39">
        <v>0.12</v>
      </c>
      <c r="CJ17" s="39">
        <v>0.12</v>
      </c>
      <c r="CK17" s="39">
        <v>0.12</v>
      </c>
      <c r="CL17" s="39">
        <v>0.12</v>
      </c>
      <c r="CM17" s="39">
        <v>0.12</v>
      </c>
      <c r="CN17" s="39">
        <v>0.12</v>
      </c>
      <c r="CO17" s="39">
        <v>0.12</v>
      </c>
      <c r="CP17" s="39">
        <v>0.12</v>
      </c>
      <c r="CQ17" s="39">
        <v>0.12</v>
      </c>
      <c r="CR17" s="39">
        <v>0.12</v>
      </c>
      <c r="CS17" s="39">
        <v>0.12</v>
      </c>
      <c r="CT17" s="39">
        <v>0.12</v>
      </c>
      <c r="CU17" s="39">
        <v>0.12</v>
      </c>
      <c r="CV17" s="39">
        <v>0.12</v>
      </c>
      <c r="CW17" s="39">
        <v>0.12</v>
      </c>
      <c r="CX17" s="39">
        <v>0.12</v>
      </c>
      <c r="CY17" s="39">
        <v>0.12</v>
      </c>
      <c r="CZ17" s="39">
        <v>0.12</v>
      </c>
      <c r="DA17" s="39">
        <v>0.12</v>
      </c>
      <c r="DB17" s="39">
        <v>0.12</v>
      </c>
      <c r="DC17" s="39">
        <v>0.12</v>
      </c>
      <c r="DD17" s="39">
        <v>0.12</v>
      </c>
      <c r="DE17" s="39">
        <v>0.12</v>
      </c>
      <c r="DF17" s="39">
        <v>0.12</v>
      </c>
      <c r="DG17" s="39">
        <v>0.12</v>
      </c>
      <c r="DH17" s="39">
        <v>0.12</v>
      </c>
      <c r="DI17" s="39">
        <v>0.12</v>
      </c>
      <c r="DJ17" s="39">
        <v>0.12</v>
      </c>
      <c r="DK17" s="39">
        <v>0.12</v>
      </c>
      <c r="DL17" s="39">
        <v>0.12</v>
      </c>
      <c r="DM17" s="39">
        <v>0.12</v>
      </c>
      <c r="DN17" s="39">
        <v>0.12</v>
      </c>
      <c r="DO17" s="39">
        <v>0.12</v>
      </c>
      <c r="DP17" s="39">
        <v>0.12</v>
      </c>
      <c r="DQ17" s="39">
        <v>0.12</v>
      </c>
      <c r="DR17" s="39">
        <v>0.12</v>
      </c>
      <c r="DS17" s="39">
        <v>9.8000000000000004E-2</v>
      </c>
      <c r="DT17" s="39">
        <v>9.8000000000000004E-2</v>
      </c>
      <c r="DU17" s="39">
        <v>8.4000000000000005E-2</v>
      </c>
      <c r="DV17" s="39">
        <v>7.0999999999999994E-2</v>
      </c>
      <c r="DW17" s="39">
        <v>7.0999999999999994E-2</v>
      </c>
      <c r="DX17" s="39">
        <v>7.0999999999999994E-2</v>
      </c>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41"/>
      <c r="FR17" s="41"/>
      <c r="FS17" s="41"/>
      <c r="FT17" s="41"/>
    </row>
    <row r="18" spans="1:176" ht="15" customHeight="1" x14ac:dyDescent="0.35">
      <c r="A18" s="70" t="s">
        <v>34</v>
      </c>
      <c r="B18" s="3">
        <v>0</v>
      </c>
      <c r="C18" s="39">
        <v>0</v>
      </c>
      <c r="D18" s="39">
        <v>0</v>
      </c>
      <c r="E18" s="39">
        <v>0</v>
      </c>
      <c r="F18" s="39">
        <v>0</v>
      </c>
      <c r="G18" s="39">
        <v>0</v>
      </c>
      <c r="H18" s="39">
        <v>0</v>
      </c>
      <c r="I18" s="39">
        <v>0</v>
      </c>
      <c r="J18" s="39">
        <v>0</v>
      </c>
      <c r="K18" s="39">
        <v>0</v>
      </c>
      <c r="L18" s="39">
        <v>0</v>
      </c>
      <c r="M18" s="39">
        <v>0</v>
      </c>
      <c r="N18" s="39">
        <v>0</v>
      </c>
      <c r="O18" s="39">
        <v>0</v>
      </c>
      <c r="P18" s="39">
        <v>0</v>
      </c>
      <c r="Q18" s="39">
        <v>0</v>
      </c>
      <c r="R18" s="39">
        <v>0</v>
      </c>
      <c r="S18" s="39">
        <v>0</v>
      </c>
      <c r="T18" s="39">
        <v>0</v>
      </c>
      <c r="U18" s="39">
        <v>0</v>
      </c>
      <c r="V18" s="39">
        <v>0</v>
      </c>
      <c r="W18" s="39">
        <v>0</v>
      </c>
      <c r="X18" s="39">
        <v>0</v>
      </c>
      <c r="Y18" s="39">
        <v>0</v>
      </c>
      <c r="Z18" s="39">
        <v>0</v>
      </c>
      <c r="AA18" s="39">
        <v>0</v>
      </c>
      <c r="AB18" s="39">
        <v>0</v>
      </c>
      <c r="AC18" s="39">
        <v>0</v>
      </c>
      <c r="AD18" s="39">
        <v>0</v>
      </c>
      <c r="AE18" s="39">
        <v>0</v>
      </c>
      <c r="AF18" s="39">
        <v>0</v>
      </c>
      <c r="AG18" s="39">
        <v>0</v>
      </c>
      <c r="AH18" s="39">
        <v>0</v>
      </c>
      <c r="AI18" s="39">
        <v>0.02</v>
      </c>
      <c r="AJ18" s="39">
        <v>0.02</v>
      </c>
      <c r="AK18" s="39">
        <v>0.02</v>
      </c>
      <c r="AL18" s="39">
        <v>0.02</v>
      </c>
      <c r="AM18" s="39">
        <v>0.02</v>
      </c>
      <c r="AN18" s="39">
        <v>0.02</v>
      </c>
      <c r="AO18" s="39">
        <v>0.02</v>
      </c>
      <c r="AP18" s="39">
        <v>0.02</v>
      </c>
      <c r="AQ18" s="39">
        <v>0.02</v>
      </c>
      <c r="AR18" s="39">
        <v>0.02</v>
      </c>
      <c r="AS18" s="39">
        <v>0.02</v>
      </c>
      <c r="AT18" s="39">
        <v>0.02</v>
      </c>
      <c r="AU18" s="39">
        <v>0.02</v>
      </c>
      <c r="AV18" s="39">
        <v>0.02</v>
      </c>
      <c r="AW18" s="39">
        <v>0.02</v>
      </c>
      <c r="AX18" s="39">
        <v>0.02</v>
      </c>
      <c r="AY18" s="39">
        <v>0.02</v>
      </c>
      <c r="AZ18" s="39">
        <v>0.02</v>
      </c>
      <c r="BA18" s="39">
        <v>0.02</v>
      </c>
      <c r="BB18" s="39">
        <v>0.02</v>
      </c>
      <c r="BC18" s="39">
        <v>0.02</v>
      </c>
      <c r="BD18" s="39">
        <v>0.02</v>
      </c>
      <c r="BE18" s="39">
        <v>0.02</v>
      </c>
      <c r="BF18" s="39">
        <v>0.02</v>
      </c>
      <c r="BG18" s="39">
        <v>0.03</v>
      </c>
      <c r="BH18" s="39">
        <v>3.5000000000000003E-2</v>
      </c>
      <c r="BI18" s="39">
        <v>3.5000000000000003E-2</v>
      </c>
      <c r="BJ18" s="39">
        <v>3.5000000000000003E-2</v>
      </c>
      <c r="BK18" s="39">
        <v>3.5000000000000003E-2</v>
      </c>
      <c r="BL18" s="39">
        <v>3.5000000000000003E-2</v>
      </c>
      <c r="BM18" s="39">
        <v>3.5000000000000003E-2</v>
      </c>
      <c r="BN18" s="39">
        <v>3.5000000000000003E-2</v>
      </c>
      <c r="BO18" s="39">
        <v>4.4999999999999998E-2</v>
      </c>
      <c r="BP18" s="39">
        <v>4.4999999999999998E-2</v>
      </c>
      <c r="BQ18" s="39">
        <v>4.4999999999999998E-2</v>
      </c>
      <c r="BR18" s="39">
        <v>4.4999999999999998E-2</v>
      </c>
      <c r="BS18" s="39">
        <v>4.4999999999999998E-2</v>
      </c>
      <c r="BT18" s="39">
        <f t="shared" ref="BT18:CC18" si="13">4.5%+2.25%</f>
        <v>6.7500000000000004E-2</v>
      </c>
      <c r="BU18" s="39">
        <f t="shared" si="13"/>
        <v>6.7500000000000004E-2</v>
      </c>
      <c r="BV18" s="39">
        <f t="shared" si="13"/>
        <v>6.7500000000000004E-2</v>
      </c>
      <c r="BW18" s="39">
        <f t="shared" si="13"/>
        <v>6.7500000000000004E-2</v>
      </c>
      <c r="BX18" s="39">
        <f t="shared" si="13"/>
        <v>6.7500000000000004E-2</v>
      </c>
      <c r="BY18" s="39">
        <f t="shared" si="13"/>
        <v>6.7500000000000004E-2</v>
      </c>
      <c r="BZ18" s="39">
        <f t="shared" si="13"/>
        <v>6.7500000000000004E-2</v>
      </c>
      <c r="CA18" s="39">
        <f t="shared" si="13"/>
        <v>6.7500000000000004E-2</v>
      </c>
      <c r="CB18" s="39">
        <f t="shared" si="13"/>
        <v>6.7500000000000004E-2</v>
      </c>
      <c r="CC18" s="39">
        <f t="shared" si="13"/>
        <v>6.7500000000000004E-2</v>
      </c>
      <c r="CD18" s="39">
        <f t="shared" ref="CD18:CO18" si="14">4.5%+2.25%</f>
        <v>6.7500000000000004E-2</v>
      </c>
      <c r="CE18" s="39">
        <f t="shared" si="14"/>
        <v>6.7500000000000004E-2</v>
      </c>
      <c r="CF18" s="39">
        <f t="shared" si="14"/>
        <v>6.7500000000000004E-2</v>
      </c>
      <c r="CG18" s="39">
        <f t="shared" si="14"/>
        <v>6.7500000000000004E-2</v>
      </c>
      <c r="CH18" s="39">
        <f t="shared" si="14"/>
        <v>6.7500000000000004E-2</v>
      </c>
      <c r="CI18" s="39">
        <f t="shared" si="14"/>
        <v>6.7500000000000004E-2</v>
      </c>
      <c r="CJ18" s="39">
        <f t="shared" si="14"/>
        <v>6.7500000000000004E-2</v>
      </c>
      <c r="CK18" s="39">
        <f t="shared" si="14"/>
        <v>6.7500000000000004E-2</v>
      </c>
      <c r="CL18" s="39">
        <f t="shared" si="14"/>
        <v>6.7500000000000004E-2</v>
      </c>
      <c r="CM18" s="39">
        <f t="shared" si="14"/>
        <v>6.7500000000000004E-2</v>
      </c>
      <c r="CN18" s="39">
        <f t="shared" si="14"/>
        <v>6.7500000000000004E-2</v>
      </c>
      <c r="CO18" s="39">
        <f t="shared" si="14"/>
        <v>6.7500000000000004E-2</v>
      </c>
      <c r="CP18" s="39">
        <f t="shared" ref="CP18:DE18" si="15">4%+3.35%</f>
        <v>7.350000000000001E-2</v>
      </c>
      <c r="CQ18" s="39">
        <f t="shared" si="15"/>
        <v>7.350000000000001E-2</v>
      </c>
      <c r="CR18" s="39">
        <f t="shared" si="15"/>
        <v>7.350000000000001E-2</v>
      </c>
      <c r="CS18" s="39">
        <f t="shared" si="15"/>
        <v>7.350000000000001E-2</v>
      </c>
      <c r="CT18" s="39">
        <f t="shared" si="15"/>
        <v>7.350000000000001E-2</v>
      </c>
      <c r="CU18" s="39">
        <f t="shared" si="15"/>
        <v>7.350000000000001E-2</v>
      </c>
      <c r="CV18" s="39">
        <f t="shared" si="15"/>
        <v>7.350000000000001E-2</v>
      </c>
      <c r="CW18" s="39">
        <f t="shared" si="15"/>
        <v>7.350000000000001E-2</v>
      </c>
      <c r="CX18" s="39">
        <f t="shared" si="15"/>
        <v>7.350000000000001E-2</v>
      </c>
      <c r="CY18" s="39">
        <f t="shared" si="15"/>
        <v>7.350000000000001E-2</v>
      </c>
      <c r="CZ18" s="39">
        <f t="shared" si="15"/>
        <v>7.350000000000001E-2</v>
      </c>
      <c r="DA18" s="39">
        <f t="shared" si="15"/>
        <v>7.350000000000001E-2</v>
      </c>
      <c r="DB18" s="39">
        <f t="shared" si="15"/>
        <v>7.350000000000001E-2</v>
      </c>
      <c r="DC18" s="39">
        <f t="shared" si="15"/>
        <v>7.350000000000001E-2</v>
      </c>
      <c r="DD18" s="39">
        <f t="shared" si="15"/>
        <v>7.350000000000001E-2</v>
      </c>
      <c r="DE18" s="39">
        <f t="shared" si="15"/>
        <v>7.350000000000001E-2</v>
      </c>
      <c r="DF18" s="39">
        <f>4%+3.1%</f>
        <v>7.1000000000000008E-2</v>
      </c>
      <c r="DG18" s="39">
        <f>4%+3.05%</f>
        <v>7.0500000000000007E-2</v>
      </c>
      <c r="DH18" s="39">
        <f>4%+3.05%</f>
        <v>7.0500000000000007E-2</v>
      </c>
      <c r="DI18" s="39">
        <f t="shared" ref="DI18:DU18" si="16">4%+3%</f>
        <v>7.0000000000000007E-2</v>
      </c>
      <c r="DJ18" s="39">
        <f t="shared" si="16"/>
        <v>7.0000000000000007E-2</v>
      </c>
      <c r="DK18" s="39">
        <f t="shared" si="16"/>
        <v>7.0000000000000007E-2</v>
      </c>
      <c r="DL18" s="39">
        <f t="shared" si="16"/>
        <v>7.0000000000000007E-2</v>
      </c>
      <c r="DM18" s="39">
        <f t="shared" si="16"/>
        <v>7.0000000000000007E-2</v>
      </c>
      <c r="DN18" s="39">
        <f t="shared" si="16"/>
        <v>7.0000000000000007E-2</v>
      </c>
      <c r="DO18" s="39">
        <f t="shared" si="16"/>
        <v>7.0000000000000007E-2</v>
      </c>
      <c r="DP18" s="39">
        <f t="shared" si="16"/>
        <v>7.0000000000000007E-2</v>
      </c>
      <c r="DQ18" s="39">
        <f t="shared" si="16"/>
        <v>7.0000000000000007E-2</v>
      </c>
      <c r="DR18" s="39">
        <f t="shared" si="16"/>
        <v>7.0000000000000007E-2</v>
      </c>
      <c r="DS18" s="39">
        <f t="shared" si="16"/>
        <v>7.0000000000000007E-2</v>
      </c>
      <c r="DT18" s="39">
        <f t="shared" si="16"/>
        <v>7.0000000000000007E-2</v>
      </c>
      <c r="DU18" s="39">
        <f t="shared" si="16"/>
        <v>7.0000000000000007E-2</v>
      </c>
      <c r="DV18" s="39">
        <f>3.5%+3%</f>
        <v>6.5000000000000002E-2</v>
      </c>
      <c r="DW18" s="39">
        <f>3.5%+3%</f>
        <v>6.5000000000000002E-2</v>
      </c>
      <c r="DX18" s="39">
        <f>3.5%+3%</f>
        <v>6.5000000000000002E-2</v>
      </c>
      <c r="DY18" s="7"/>
      <c r="DZ18" s="7"/>
      <c r="EA18" s="7"/>
      <c r="EB18" s="7"/>
      <c r="EC18" s="7"/>
      <c r="ED18" s="7"/>
      <c r="EE18" s="7"/>
      <c r="EF18" s="7"/>
      <c r="EG18" s="7"/>
      <c r="EH18" s="7"/>
      <c r="EI18" s="7"/>
      <c r="EJ18" s="7"/>
      <c r="EK18" s="7"/>
      <c r="EL18" s="7"/>
      <c r="EM18" s="7"/>
      <c r="EN18" s="7"/>
      <c r="EO18" s="7"/>
      <c r="EP18" s="7"/>
      <c r="EQ18" s="7"/>
      <c r="ER18" s="7"/>
      <c r="ES18" s="7"/>
      <c r="ET18" s="7"/>
      <c r="EU18" s="7"/>
      <c r="EV18" s="7"/>
      <c r="EW18" s="7"/>
      <c r="EX18" s="7"/>
      <c r="EY18" s="7"/>
      <c r="EZ18" s="7"/>
      <c r="FA18" s="7"/>
      <c r="FB18" s="7"/>
      <c r="FC18" s="7"/>
      <c r="FD18" s="7"/>
      <c r="FE18" s="7"/>
      <c r="FF18" s="7"/>
      <c r="FG18" s="7"/>
      <c r="FH18" s="7"/>
      <c r="FI18" s="7"/>
      <c r="FJ18" s="7"/>
      <c r="FK18" s="7"/>
      <c r="FL18" s="7"/>
      <c r="FM18" s="7"/>
      <c r="FN18" s="7"/>
      <c r="FO18" s="7"/>
      <c r="FP18" s="7"/>
      <c r="FQ18" s="41"/>
      <c r="FR18" s="41"/>
      <c r="FS18" s="41"/>
      <c r="FT18" s="41"/>
    </row>
    <row r="19" spans="1:176" ht="15" customHeight="1" x14ac:dyDescent="0.35">
      <c r="A19" s="70" t="s">
        <v>35</v>
      </c>
      <c r="B19" s="3">
        <v>0</v>
      </c>
      <c r="C19" s="39">
        <v>0</v>
      </c>
      <c r="D19" s="39">
        <v>0</v>
      </c>
      <c r="E19" s="39">
        <v>0</v>
      </c>
      <c r="F19" s="39">
        <v>0</v>
      </c>
      <c r="G19" s="39">
        <v>0</v>
      </c>
      <c r="H19" s="39">
        <v>0</v>
      </c>
      <c r="I19" s="39">
        <v>0</v>
      </c>
      <c r="J19" s="39">
        <v>0</v>
      </c>
      <c r="K19" s="39">
        <v>0</v>
      </c>
      <c r="L19" s="39">
        <v>0</v>
      </c>
      <c r="M19" s="39">
        <v>0</v>
      </c>
      <c r="N19" s="39">
        <v>0</v>
      </c>
      <c r="O19" s="39">
        <v>0</v>
      </c>
      <c r="P19" s="39">
        <v>0</v>
      </c>
      <c r="Q19" s="39">
        <v>0</v>
      </c>
      <c r="R19" s="39">
        <v>0</v>
      </c>
      <c r="S19" s="39">
        <v>0</v>
      </c>
      <c r="T19" s="39">
        <v>0</v>
      </c>
      <c r="U19" s="39">
        <v>0</v>
      </c>
      <c r="V19" s="39">
        <v>0</v>
      </c>
      <c r="W19" s="39">
        <v>0</v>
      </c>
      <c r="X19" s="39">
        <v>0</v>
      </c>
      <c r="Y19" s="39">
        <v>0</v>
      </c>
      <c r="Z19" s="39">
        <v>0</v>
      </c>
      <c r="AA19" s="39">
        <v>0</v>
      </c>
      <c r="AB19" s="39">
        <v>0</v>
      </c>
      <c r="AC19" s="39">
        <v>0</v>
      </c>
      <c r="AD19" s="39">
        <v>0</v>
      </c>
      <c r="AE19" s="39">
        <v>0</v>
      </c>
      <c r="AF19" s="39">
        <v>0</v>
      </c>
      <c r="AG19" s="39">
        <v>0</v>
      </c>
      <c r="AH19" s="39">
        <v>0</v>
      </c>
      <c r="AI19" s="39">
        <v>0</v>
      </c>
      <c r="AJ19" s="39">
        <v>0</v>
      </c>
      <c r="AK19" s="39">
        <v>0</v>
      </c>
      <c r="AL19" s="39">
        <v>0.04</v>
      </c>
      <c r="AM19" s="39">
        <v>0.04</v>
      </c>
      <c r="AN19" s="39">
        <v>0.04</v>
      </c>
      <c r="AO19" s="39">
        <v>0.04</v>
      </c>
      <c r="AP19" s="39">
        <v>0.04</v>
      </c>
      <c r="AQ19" s="39">
        <v>0.04</v>
      </c>
      <c r="AR19" s="39">
        <v>0.04</v>
      </c>
      <c r="AS19" s="39">
        <v>0.04</v>
      </c>
      <c r="AT19" s="39">
        <v>0.04</v>
      </c>
      <c r="AU19" s="39">
        <v>0.04</v>
      </c>
      <c r="AV19" s="39">
        <v>0.04</v>
      </c>
      <c r="AW19" s="39">
        <v>0.04</v>
      </c>
      <c r="AX19" s="39">
        <v>0.04</v>
      </c>
      <c r="AY19" s="39">
        <v>0.04</v>
      </c>
      <c r="AZ19" s="39">
        <v>0.04</v>
      </c>
      <c r="BA19" s="39">
        <v>0.04</v>
      </c>
      <c r="BB19" s="39">
        <v>0.04</v>
      </c>
      <c r="BC19" s="39">
        <v>0.04</v>
      </c>
      <c r="BD19" s="39">
        <v>4.4999999999999998E-2</v>
      </c>
      <c r="BE19" s="39">
        <v>7.0000000000000007E-2</v>
      </c>
      <c r="BF19" s="39">
        <v>7.0000000000000007E-2</v>
      </c>
      <c r="BG19" s="39">
        <v>7.0000000000000007E-2</v>
      </c>
      <c r="BH19" s="39">
        <v>7.0000000000000007E-2</v>
      </c>
      <c r="BI19" s="39">
        <v>7.0000000000000007E-2</v>
      </c>
      <c r="BJ19" s="39">
        <v>7.0000000000000007E-2</v>
      </c>
      <c r="BK19" s="39">
        <v>7.0000000000000007E-2</v>
      </c>
      <c r="BL19" s="39">
        <v>7.0000000000000007E-2</v>
      </c>
      <c r="BM19" s="39">
        <v>7.0000000000000007E-2</v>
      </c>
      <c r="BN19" s="39">
        <v>7.0000000000000007E-2</v>
      </c>
      <c r="BO19" s="39">
        <v>7.0000000000000007E-2</v>
      </c>
      <c r="BP19" s="39">
        <v>7.0000000000000007E-2</v>
      </c>
      <c r="BQ19" s="39">
        <v>7.0000000000000007E-2</v>
      </c>
      <c r="BR19" s="39">
        <v>7.0000000000000007E-2</v>
      </c>
      <c r="BS19" s="39">
        <v>7.0000000000000007E-2</v>
      </c>
      <c r="BT19" s="39">
        <v>7.0000000000000007E-2</v>
      </c>
      <c r="BU19" s="39">
        <v>7.0000000000000007E-2</v>
      </c>
      <c r="BV19" s="39">
        <v>5.8000000000000003E-2</v>
      </c>
      <c r="BW19" s="39">
        <v>5.8000000000000003E-2</v>
      </c>
      <c r="BX19" s="39">
        <v>5.8000000000000003E-2</v>
      </c>
      <c r="BY19" s="39">
        <v>5.8000000000000003E-2</v>
      </c>
      <c r="BZ19" s="39">
        <v>5.8000000000000003E-2</v>
      </c>
      <c r="CA19" s="39">
        <v>5.8000000000000003E-2</v>
      </c>
      <c r="CB19" s="39">
        <v>5.8000000000000003E-2</v>
      </c>
      <c r="CC19" s="39">
        <v>5.8000000000000003E-2</v>
      </c>
      <c r="CD19" s="39">
        <v>0.06</v>
      </c>
      <c r="CE19" s="39">
        <v>0.06</v>
      </c>
      <c r="CF19" s="39">
        <v>0.06</v>
      </c>
      <c r="CG19" s="39">
        <v>0.06</v>
      </c>
      <c r="CH19" s="39">
        <v>0.06</v>
      </c>
      <c r="CI19" s="39">
        <v>7.2499999999999995E-2</v>
      </c>
      <c r="CJ19" s="39">
        <v>7.2499999999999995E-2</v>
      </c>
      <c r="CK19" s="39">
        <v>7.2499999999999995E-2</v>
      </c>
      <c r="CL19" s="39">
        <v>7.2499999999999995E-2</v>
      </c>
      <c r="CM19" s="39">
        <v>7.2499999999999995E-2</v>
      </c>
      <c r="CN19" s="39">
        <v>8.2500000000000004E-2</v>
      </c>
      <c r="CO19" s="39">
        <v>8.2500000000000004E-2</v>
      </c>
      <c r="CP19" s="39">
        <v>8.2500000000000004E-2</v>
      </c>
      <c r="CQ19" s="39">
        <v>8.2500000000000004E-2</v>
      </c>
      <c r="CR19" s="39">
        <v>8.2500000000000004E-2</v>
      </c>
      <c r="CS19" s="39">
        <v>8.2500000000000004E-2</v>
      </c>
      <c r="CT19" s="39">
        <v>8.2500000000000004E-2</v>
      </c>
      <c r="CU19" s="39">
        <v>8.2500000000000004E-2</v>
      </c>
      <c r="CV19" s="39">
        <v>8.2500000000000004E-2</v>
      </c>
      <c r="CW19" s="39">
        <v>8.2500000000000004E-2</v>
      </c>
      <c r="CX19" s="39">
        <v>8.2500000000000004E-2</v>
      </c>
      <c r="CY19" s="39">
        <v>8.2500000000000004E-2</v>
      </c>
      <c r="CZ19" s="39">
        <v>8.2500000000000004E-2</v>
      </c>
      <c r="DA19" s="39">
        <v>8.2500000000000004E-2</v>
      </c>
      <c r="DB19" s="39">
        <v>8.2500000000000004E-2</v>
      </c>
      <c r="DC19" s="39">
        <v>7.0000000000000007E-2</v>
      </c>
      <c r="DD19" s="39">
        <v>7.0000000000000007E-2</v>
      </c>
      <c r="DE19" s="39">
        <v>0.06</v>
      </c>
      <c r="DF19" s="39">
        <v>0.06</v>
      </c>
      <c r="DG19" s="39">
        <v>0.06</v>
      </c>
      <c r="DH19" s="39">
        <v>0.06</v>
      </c>
      <c r="DI19" s="39">
        <v>0.06</v>
      </c>
      <c r="DJ19" s="39">
        <v>0.06</v>
      </c>
      <c r="DK19" s="39">
        <v>0.06</v>
      </c>
      <c r="DL19" s="39">
        <v>0.06</v>
      </c>
      <c r="DM19" s="39">
        <v>0.06</v>
      </c>
      <c r="DN19" s="39">
        <v>0.06</v>
      </c>
      <c r="DO19" s="39">
        <v>0.06</v>
      </c>
      <c r="DP19" s="39">
        <v>0.05</v>
      </c>
      <c r="DQ19" s="39">
        <v>0.05</v>
      </c>
      <c r="DR19" s="39">
        <v>0.05</v>
      </c>
      <c r="DS19" s="39">
        <v>0.05</v>
      </c>
      <c r="DT19" s="39">
        <v>0.05</v>
      </c>
      <c r="DU19" s="39">
        <v>0.05</v>
      </c>
      <c r="DV19" s="39">
        <v>0.05</v>
      </c>
      <c r="DW19" s="39">
        <v>0.05</v>
      </c>
      <c r="DX19" s="39">
        <v>0.05</v>
      </c>
      <c r="DY19" s="7"/>
      <c r="DZ19" s="7"/>
      <c r="EA19" s="7"/>
      <c r="EB19" s="7"/>
      <c r="EC19" s="7"/>
      <c r="ED19" s="7"/>
      <c r="EE19" s="7"/>
      <c r="EF19" s="7"/>
      <c r="EG19" s="7"/>
      <c r="EH19" s="7"/>
      <c r="EI19" s="7"/>
      <c r="EJ19" s="7"/>
      <c r="EK19" s="7"/>
      <c r="EL19" s="7"/>
      <c r="EM19" s="7"/>
      <c r="EN19" s="7"/>
      <c r="EO19" s="7"/>
      <c r="EP19" s="7"/>
      <c r="EQ19" s="7"/>
      <c r="ER19" s="7"/>
      <c r="ES19" s="7"/>
      <c r="ET19" s="7"/>
      <c r="EU19" s="7"/>
      <c r="EV19" s="7"/>
      <c r="EW19" s="7"/>
      <c r="EX19" s="7"/>
      <c r="EY19" s="7"/>
      <c r="EZ19" s="7"/>
      <c r="FA19" s="7"/>
      <c r="FB19" s="7"/>
      <c r="FC19" s="7"/>
      <c r="FD19" s="7"/>
      <c r="FE19" s="7"/>
      <c r="FF19" s="7"/>
      <c r="FG19" s="7"/>
      <c r="FH19" s="7"/>
      <c r="FI19" s="7"/>
      <c r="FJ19" s="7"/>
      <c r="FK19" s="7"/>
      <c r="FL19" s="7"/>
      <c r="FM19" s="7"/>
      <c r="FN19" s="7"/>
      <c r="FO19" s="7"/>
      <c r="FP19" s="7"/>
      <c r="FQ19" s="41"/>
      <c r="FR19" s="41"/>
      <c r="FS19" s="41"/>
      <c r="FT19" s="41"/>
    </row>
    <row r="20" spans="1:176" ht="15" customHeight="1" x14ac:dyDescent="0.35">
      <c r="A20" s="70" t="s">
        <v>36</v>
      </c>
      <c r="B20" s="3">
        <v>0</v>
      </c>
      <c r="C20" s="39">
        <v>0</v>
      </c>
      <c r="D20" s="39">
        <v>0</v>
      </c>
      <c r="E20" s="39">
        <v>0</v>
      </c>
      <c r="F20" s="39">
        <v>0</v>
      </c>
      <c r="G20" s="39">
        <v>0</v>
      </c>
      <c r="H20" s="39">
        <v>0</v>
      </c>
      <c r="I20" s="39">
        <v>0</v>
      </c>
      <c r="J20" s="39">
        <v>0</v>
      </c>
      <c r="K20" s="39">
        <v>0</v>
      </c>
      <c r="L20" s="39">
        <v>0</v>
      </c>
      <c r="M20" s="39">
        <v>0</v>
      </c>
      <c r="N20" s="39">
        <v>0</v>
      </c>
      <c r="O20" s="39">
        <v>0</v>
      </c>
      <c r="P20" s="39">
        <v>0</v>
      </c>
      <c r="Q20" s="39">
        <v>0</v>
      </c>
      <c r="R20" s="39">
        <v>0</v>
      </c>
      <c r="S20" s="39">
        <v>0</v>
      </c>
      <c r="T20" s="39">
        <v>0</v>
      </c>
      <c r="U20" s="39">
        <v>0</v>
      </c>
      <c r="V20" s="39">
        <v>0</v>
      </c>
      <c r="W20" s="39">
        <v>0</v>
      </c>
      <c r="X20" s="39">
        <v>0</v>
      </c>
      <c r="Y20" s="39">
        <v>0</v>
      </c>
      <c r="Z20" s="39">
        <v>0</v>
      </c>
      <c r="AA20" s="39">
        <v>0</v>
      </c>
      <c r="AB20" s="39">
        <v>0</v>
      </c>
      <c r="AC20" s="39">
        <v>0</v>
      </c>
      <c r="AD20" s="39">
        <v>0</v>
      </c>
      <c r="AE20" s="39">
        <v>0</v>
      </c>
      <c r="AF20" s="39">
        <v>0</v>
      </c>
      <c r="AG20" s="39">
        <v>0</v>
      </c>
      <c r="AH20" s="39">
        <v>0</v>
      </c>
      <c r="AI20" s="39">
        <v>0</v>
      </c>
      <c r="AJ20" s="39">
        <v>0.04</v>
      </c>
      <c r="AK20" s="39">
        <v>0.04</v>
      </c>
      <c r="AL20" s="39">
        <v>0.04</v>
      </c>
      <c r="AM20" s="39">
        <v>0.04</v>
      </c>
      <c r="AN20" s="39">
        <v>0.04</v>
      </c>
      <c r="AO20" s="39">
        <v>0.04</v>
      </c>
      <c r="AP20" s="39">
        <v>0.04</v>
      </c>
      <c r="AQ20" s="39">
        <v>0.04</v>
      </c>
      <c r="AR20" s="39">
        <v>0.04</v>
      </c>
      <c r="AS20" s="39">
        <v>0.04</v>
      </c>
      <c r="AT20" s="39">
        <v>0.04</v>
      </c>
      <c r="AU20" s="39">
        <v>0.04</v>
      </c>
      <c r="AV20" s="39">
        <v>0.04</v>
      </c>
      <c r="AW20" s="39">
        <v>0.04</v>
      </c>
      <c r="AX20" s="39">
        <v>0.04</v>
      </c>
      <c r="AY20" s="39">
        <v>0.04</v>
      </c>
      <c r="AZ20" s="39">
        <v>0.04</v>
      </c>
      <c r="BA20" s="39">
        <v>0.04</v>
      </c>
      <c r="BB20" s="39">
        <v>0.04</v>
      </c>
      <c r="BC20" s="39">
        <v>0.04</v>
      </c>
      <c r="BD20" s="39">
        <v>0.04</v>
      </c>
      <c r="BE20" s="39">
        <v>0.04</v>
      </c>
      <c r="BF20" s="39">
        <v>0.04</v>
      </c>
      <c r="BG20" s="39">
        <v>0.04</v>
      </c>
      <c r="BH20" s="39">
        <v>0.04</v>
      </c>
      <c r="BI20" s="39">
        <v>0.04</v>
      </c>
      <c r="BJ20" s="39">
        <v>0.04</v>
      </c>
      <c r="BK20" s="39">
        <v>0.04</v>
      </c>
      <c r="BL20" s="39">
        <v>0.04</v>
      </c>
      <c r="BM20" s="39">
        <v>0.04</v>
      </c>
      <c r="BN20" s="39">
        <v>0.04</v>
      </c>
      <c r="BO20" s="39">
        <v>0.04</v>
      </c>
      <c r="BP20" s="39">
        <v>0.04</v>
      </c>
      <c r="BQ20" s="39">
        <v>0.04</v>
      </c>
      <c r="BR20" s="39">
        <v>0.04</v>
      </c>
      <c r="BS20" s="39">
        <v>0.04</v>
      </c>
      <c r="BT20" s="39">
        <v>0.04</v>
      </c>
      <c r="BU20" s="39">
        <v>0.04</v>
      </c>
      <c r="BV20" s="39">
        <v>0.04</v>
      </c>
      <c r="BW20" s="39">
        <v>0.04</v>
      </c>
      <c r="BX20" s="39">
        <v>0.04</v>
      </c>
      <c r="BY20" s="39">
        <v>0.04</v>
      </c>
      <c r="BZ20" s="39">
        <v>0.04</v>
      </c>
      <c r="CA20" s="39">
        <v>0.08</v>
      </c>
      <c r="CB20" s="39">
        <v>0.08</v>
      </c>
      <c r="CC20" s="39">
        <v>0.08</v>
      </c>
      <c r="CD20" s="39">
        <v>0.08</v>
      </c>
      <c r="CE20" s="39">
        <v>0.08</v>
      </c>
      <c r="CF20" s="39">
        <v>0.08</v>
      </c>
      <c r="CG20" s="39">
        <v>0.08</v>
      </c>
      <c r="CH20" s="39">
        <v>0.08</v>
      </c>
      <c r="CI20" s="39">
        <v>0.08</v>
      </c>
      <c r="CJ20" s="39">
        <v>0.08</v>
      </c>
      <c r="CK20" s="39">
        <v>0.08</v>
      </c>
      <c r="CL20" s="39">
        <v>0.08</v>
      </c>
      <c r="CM20" s="39">
        <v>0.08</v>
      </c>
      <c r="CN20" s="39">
        <v>0.08</v>
      </c>
      <c r="CO20" s="39">
        <v>0.08</v>
      </c>
      <c r="CP20" s="39">
        <v>0.08</v>
      </c>
      <c r="CQ20" s="39">
        <v>0.08</v>
      </c>
      <c r="CR20" s="39">
        <v>0.08</v>
      </c>
      <c r="CS20" s="39">
        <v>0.08</v>
      </c>
      <c r="CT20" s="39">
        <v>0.08</v>
      </c>
      <c r="CU20" s="39">
        <v>0.08</v>
      </c>
      <c r="CV20" s="39">
        <v>0.08</v>
      </c>
      <c r="CW20" s="39">
        <v>0.08</v>
      </c>
      <c r="CX20" s="39">
        <v>0.08</v>
      </c>
      <c r="CY20" s="39">
        <v>0.08</v>
      </c>
      <c r="CZ20" s="39">
        <v>0.08</v>
      </c>
      <c r="DA20" s="39">
        <v>0.08</v>
      </c>
      <c r="DB20" s="39">
        <v>0.08</v>
      </c>
      <c r="DC20" s="39">
        <v>0.08</v>
      </c>
      <c r="DD20" s="39">
        <v>0.08</v>
      </c>
      <c r="DE20" s="39">
        <v>0.08</v>
      </c>
      <c r="DF20" s="39">
        <v>0.08</v>
      </c>
      <c r="DG20" s="39">
        <v>0.08</v>
      </c>
      <c r="DH20" s="39">
        <v>0.08</v>
      </c>
      <c r="DI20" s="39">
        <v>0.08</v>
      </c>
      <c r="DJ20" s="39">
        <v>0.08</v>
      </c>
      <c r="DK20" s="39">
        <v>0.08</v>
      </c>
      <c r="DL20" s="39">
        <v>0.08</v>
      </c>
      <c r="DM20" s="39">
        <v>0.08</v>
      </c>
      <c r="DN20" s="39">
        <v>0.08</v>
      </c>
      <c r="DO20" s="39">
        <v>0.08</v>
      </c>
      <c r="DP20" s="39">
        <v>0.08</v>
      </c>
      <c r="DQ20" s="39">
        <v>0.08</v>
      </c>
      <c r="DR20" s="39">
        <v>0.08</v>
      </c>
      <c r="DS20" s="39">
        <v>0.08</v>
      </c>
      <c r="DT20" s="39">
        <v>7.4999999999999997E-2</v>
      </c>
      <c r="DU20" s="39">
        <v>7.4999999999999997E-2</v>
      </c>
      <c r="DV20" s="39">
        <v>7.4999999999999997E-2</v>
      </c>
      <c r="DW20" s="39">
        <v>5.5E-2</v>
      </c>
      <c r="DX20" s="39">
        <v>5.5E-2</v>
      </c>
      <c r="DY20" s="7"/>
      <c r="DZ20" s="7"/>
      <c r="EA20" s="7"/>
      <c r="EB20" s="7"/>
      <c r="EC20" s="7"/>
      <c r="ED20" s="7"/>
      <c r="EE20" s="7"/>
      <c r="EF20" s="7"/>
      <c r="EG20" s="7"/>
      <c r="EH20" s="7"/>
      <c r="EI20" s="7"/>
      <c r="EJ20" s="7"/>
      <c r="EK20" s="7"/>
      <c r="EL20" s="7"/>
      <c r="EM20" s="7"/>
      <c r="EN20" s="7"/>
      <c r="EO20" s="7"/>
      <c r="EP20" s="7"/>
      <c r="EQ20" s="7"/>
      <c r="ER20" s="7"/>
      <c r="ES20" s="7"/>
      <c r="ET20" s="7"/>
      <c r="EU20" s="7"/>
      <c r="EV20" s="7"/>
      <c r="EW20" s="7"/>
      <c r="EX20" s="7"/>
      <c r="EY20" s="7"/>
      <c r="EZ20" s="7"/>
      <c r="FA20" s="7"/>
      <c r="FB20" s="7"/>
      <c r="FC20" s="7"/>
      <c r="FD20" s="7"/>
      <c r="FE20" s="7"/>
      <c r="FF20" s="7"/>
      <c r="FG20" s="7"/>
      <c r="FH20" s="7"/>
      <c r="FI20" s="7"/>
      <c r="FJ20" s="7"/>
      <c r="FK20" s="7"/>
      <c r="FL20" s="7"/>
      <c r="FM20" s="7"/>
      <c r="FN20" s="7"/>
      <c r="FO20" s="7"/>
      <c r="FP20" s="7"/>
      <c r="FQ20" s="41"/>
      <c r="FR20" s="41"/>
      <c r="FS20" s="41"/>
      <c r="FT20" s="41"/>
    </row>
    <row r="21" spans="1:176" ht="15" customHeight="1" x14ac:dyDescent="0.35">
      <c r="A21" s="70" t="s">
        <v>37</v>
      </c>
      <c r="B21" s="3">
        <v>0</v>
      </c>
      <c r="C21" s="39">
        <v>0</v>
      </c>
      <c r="D21" s="39">
        <v>0</v>
      </c>
      <c r="E21" s="39">
        <v>0</v>
      </c>
      <c r="F21" s="39">
        <v>0</v>
      </c>
      <c r="G21" s="39">
        <v>0</v>
      </c>
      <c r="H21" s="39">
        <v>0</v>
      </c>
      <c r="I21" s="39">
        <v>0</v>
      </c>
      <c r="J21" s="39">
        <v>0</v>
      </c>
      <c r="K21" s="39">
        <v>0</v>
      </c>
      <c r="L21" s="39">
        <v>0</v>
      </c>
      <c r="M21" s="39">
        <v>0</v>
      </c>
      <c r="N21" s="39">
        <v>0</v>
      </c>
      <c r="O21" s="39">
        <v>0</v>
      </c>
      <c r="P21" s="39">
        <v>0</v>
      </c>
      <c r="Q21" s="39">
        <v>0</v>
      </c>
      <c r="R21" s="39">
        <v>0</v>
      </c>
      <c r="S21" s="39">
        <v>0</v>
      </c>
      <c r="T21" s="39">
        <v>0</v>
      </c>
      <c r="U21" s="39">
        <v>0</v>
      </c>
      <c r="V21" s="39">
        <v>0</v>
      </c>
      <c r="W21" s="39">
        <v>0</v>
      </c>
      <c r="X21" s="39">
        <v>0</v>
      </c>
      <c r="Y21" s="39">
        <v>0</v>
      </c>
      <c r="Z21" s="39">
        <v>0</v>
      </c>
      <c r="AA21" s="39">
        <v>0</v>
      </c>
      <c r="AB21" s="39">
        <v>0</v>
      </c>
      <c r="AC21" s="39">
        <v>0</v>
      </c>
      <c r="AD21" s="39">
        <v>0</v>
      </c>
      <c r="AE21" s="39">
        <v>0</v>
      </c>
      <c r="AF21" s="39">
        <v>0</v>
      </c>
      <c r="AG21" s="39">
        <v>0</v>
      </c>
      <c r="AH21" s="39">
        <v>0</v>
      </c>
      <c r="AI21" s="39">
        <v>0</v>
      </c>
      <c r="AJ21" s="39">
        <v>0</v>
      </c>
      <c r="AK21" s="39">
        <v>0</v>
      </c>
      <c r="AL21" s="39">
        <v>0</v>
      </c>
      <c r="AM21" s="39">
        <v>0</v>
      </c>
      <c r="AN21" s="39">
        <v>0</v>
      </c>
      <c r="AO21" s="39">
        <v>0</v>
      </c>
      <c r="AP21" s="39">
        <v>0</v>
      </c>
      <c r="AQ21" s="39">
        <v>0</v>
      </c>
      <c r="AR21" s="39">
        <v>0</v>
      </c>
      <c r="AS21" s="39">
        <v>0</v>
      </c>
      <c r="AT21" s="39">
        <v>0</v>
      </c>
      <c r="AU21" s="39">
        <v>0</v>
      </c>
      <c r="AV21" s="39">
        <v>0</v>
      </c>
      <c r="AW21" s="39">
        <v>0</v>
      </c>
      <c r="AX21" s="39">
        <v>0</v>
      </c>
      <c r="AY21" s="39">
        <v>0</v>
      </c>
      <c r="AZ21" s="39">
        <v>0</v>
      </c>
      <c r="BA21" s="39">
        <v>0</v>
      </c>
      <c r="BB21" s="39">
        <v>0</v>
      </c>
      <c r="BC21" s="39">
        <v>0</v>
      </c>
      <c r="BD21" s="39">
        <v>0</v>
      </c>
      <c r="BE21" s="39">
        <v>0</v>
      </c>
      <c r="BF21" s="39">
        <v>0</v>
      </c>
      <c r="BG21" s="39">
        <v>0</v>
      </c>
      <c r="BH21" s="39">
        <v>0</v>
      </c>
      <c r="BI21" s="39">
        <v>0</v>
      </c>
      <c r="BJ21" s="39">
        <v>0</v>
      </c>
      <c r="BK21" s="39">
        <v>0</v>
      </c>
      <c r="BL21" s="39">
        <v>0</v>
      </c>
      <c r="BM21" s="39">
        <v>0</v>
      </c>
      <c r="BN21" s="39">
        <v>0</v>
      </c>
      <c r="BO21" s="39">
        <v>0</v>
      </c>
      <c r="BP21" s="39">
        <v>0</v>
      </c>
      <c r="BQ21" s="39">
        <v>0</v>
      </c>
      <c r="BR21" s="39">
        <v>0</v>
      </c>
      <c r="BS21" s="39">
        <v>0.04</v>
      </c>
      <c r="BT21" s="39">
        <v>0.04</v>
      </c>
      <c r="BU21" s="39">
        <v>0.04</v>
      </c>
      <c r="BV21" s="39">
        <v>0.04</v>
      </c>
      <c r="BW21" s="39">
        <v>0.06</v>
      </c>
      <c r="BX21" s="39">
        <v>7.0000000000000007E-2</v>
      </c>
      <c r="BY21" s="39">
        <v>7.0000000000000007E-2</v>
      </c>
      <c r="BZ21" s="39">
        <v>7.0000000000000007E-2</v>
      </c>
      <c r="CA21" s="39">
        <v>6.93E-2</v>
      </c>
      <c r="CB21" s="39">
        <v>6.93E-2</v>
      </c>
      <c r="CC21" s="39">
        <v>6.93E-2</v>
      </c>
      <c r="CD21" s="39">
        <v>6.93E-2</v>
      </c>
      <c r="CE21" s="39">
        <f>4.95%+1.98%</f>
        <v>6.93E-2</v>
      </c>
      <c r="CF21" s="39">
        <v>6.93E-2</v>
      </c>
      <c r="CG21" s="39">
        <v>8.9300000000000004E-2</v>
      </c>
      <c r="CH21" s="39">
        <v>8.9300000000000004E-2</v>
      </c>
      <c r="CI21" s="39">
        <v>8.9300000000000004E-2</v>
      </c>
      <c r="CJ21" s="39">
        <v>8.9300000000000004E-2</v>
      </c>
      <c r="CK21" s="39">
        <v>8.9300000000000004E-2</v>
      </c>
      <c r="CL21" s="39">
        <v>8.9300000000000004E-2</v>
      </c>
      <c r="CM21" s="39">
        <v>8.9300000000000004E-2</v>
      </c>
      <c r="CN21" s="39">
        <v>8.9300000000000004E-2</v>
      </c>
      <c r="CO21" s="39">
        <f>8.93%+(8%*10%)</f>
        <v>9.7299999999999998E-2</v>
      </c>
      <c r="CP21" s="39">
        <f>8.93%+(8%*10%)</f>
        <v>9.7299999999999998E-2</v>
      </c>
      <c r="CQ21" s="39">
        <v>8.9300000000000004E-2</v>
      </c>
      <c r="CR21" s="39">
        <v>8.9300000000000004E-2</v>
      </c>
      <c r="CS21" s="39">
        <v>8.9300000000000004E-2</v>
      </c>
      <c r="CT21" s="39">
        <v>8.9300000000000004E-2</v>
      </c>
      <c r="CU21" s="39">
        <v>8.9300000000000004E-2</v>
      </c>
      <c r="CV21" s="39">
        <v>8.9300000000000004E-2</v>
      </c>
      <c r="CW21" s="39">
        <v>8.9300000000000004E-2</v>
      </c>
      <c r="CX21" s="39">
        <v>8.9300000000000004E-2</v>
      </c>
      <c r="CY21" s="39">
        <v>8.9300000000000004E-2</v>
      </c>
      <c r="CZ21" s="39">
        <v>8.9300000000000004E-2</v>
      </c>
      <c r="DA21" s="39">
        <v>8.9300000000000004E-2</v>
      </c>
      <c r="DB21" s="39">
        <v>8.9300000000000004E-2</v>
      </c>
      <c r="DC21" s="39">
        <v>8.9300000000000004E-2</v>
      </c>
      <c r="DD21" s="39">
        <v>8.9300000000000004E-2</v>
      </c>
      <c r="DE21" s="39">
        <v>8.9300000000000004E-2</v>
      </c>
      <c r="DF21" s="39">
        <v>8.9300000000000004E-2</v>
      </c>
      <c r="DG21" s="39">
        <v>8.9300000000000004E-2</v>
      </c>
      <c r="DH21" s="39">
        <v>8.9300000000000004E-2</v>
      </c>
      <c r="DI21" s="39">
        <v>8.9300000000000004E-2</v>
      </c>
      <c r="DJ21" s="39">
        <v>8.9300000000000004E-2</v>
      </c>
      <c r="DK21" s="39">
        <v>8.9300000000000004E-2</v>
      </c>
      <c r="DL21" s="39">
        <v>8.9300000000000004E-2</v>
      </c>
      <c r="DM21" s="39">
        <v>8.9300000000000004E-2</v>
      </c>
      <c r="DN21" s="39">
        <v>8.9300000000000004E-2</v>
      </c>
      <c r="DO21" s="39">
        <v>8.9300000000000004E-2</v>
      </c>
      <c r="DP21" s="39">
        <v>8.9300000000000004E-2</v>
      </c>
      <c r="DQ21" s="39">
        <v>8.9300000000000004E-2</v>
      </c>
      <c r="DR21" s="39">
        <v>8.9300000000000004E-2</v>
      </c>
      <c r="DS21" s="39">
        <v>8.9300000000000004E-2</v>
      </c>
      <c r="DT21" s="39">
        <v>8.9300000000000004E-2</v>
      </c>
      <c r="DU21" s="39">
        <v>8.9300000000000004E-2</v>
      </c>
      <c r="DV21" s="39">
        <v>8.9300000000000004E-2</v>
      </c>
      <c r="DW21" s="39">
        <v>8.9300000000000004E-2</v>
      </c>
      <c r="DX21" s="39">
        <v>8.9300000000000004E-2</v>
      </c>
      <c r="DY21" s="7"/>
      <c r="DZ21" s="7"/>
      <c r="EA21" s="7"/>
      <c r="EB21" s="7"/>
      <c r="EC21" s="7"/>
      <c r="ED21" s="7"/>
      <c r="EE21" s="7"/>
      <c r="EF21" s="7"/>
      <c r="EG21" s="7"/>
      <c r="EH21" s="7"/>
      <c r="EI21" s="7"/>
      <c r="EJ21" s="7"/>
      <c r="EK21" s="7"/>
      <c r="EL21" s="7"/>
      <c r="EM21" s="7"/>
      <c r="EN21" s="7"/>
      <c r="EO21" s="7"/>
      <c r="EP21" s="7"/>
      <c r="EQ21" s="7"/>
      <c r="ER21" s="7"/>
      <c r="ES21" s="7"/>
      <c r="ET21" s="7"/>
      <c r="EU21" s="7"/>
      <c r="EV21" s="7"/>
      <c r="EW21" s="7"/>
      <c r="EX21" s="7"/>
      <c r="EY21" s="7"/>
      <c r="EZ21" s="7"/>
      <c r="FA21" s="7"/>
      <c r="FB21" s="7"/>
      <c r="FC21" s="7"/>
      <c r="FD21" s="7"/>
      <c r="FE21" s="7"/>
      <c r="FF21" s="7"/>
      <c r="FG21" s="7"/>
      <c r="FH21" s="7"/>
      <c r="FI21" s="7"/>
      <c r="FJ21" s="7"/>
      <c r="FK21" s="7"/>
      <c r="FL21" s="7"/>
      <c r="FM21" s="7"/>
      <c r="FN21" s="7"/>
      <c r="FO21" s="7"/>
      <c r="FP21" s="7"/>
      <c r="FQ21" s="41"/>
      <c r="FR21" s="41"/>
      <c r="FS21" s="41"/>
      <c r="FT21" s="41"/>
    </row>
    <row r="22" spans="1:176" ht="15" customHeight="1" x14ac:dyDescent="0.35">
      <c r="A22" s="70" t="s">
        <v>38</v>
      </c>
      <c r="B22" s="3">
        <v>0</v>
      </c>
      <c r="C22" s="39">
        <v>0</v>
      </c>
      <c r="D22" s="39">
        <v>0</v>
      </c>
      <c r="E22" s="39">
        <v>0</v>
      </c>
      <c r="F22" s="39">
        <v>0</v>
      </c>
      <c r="G22" s="39">
        <v>0</v>
      </c>
      <c r="H22" s="39">
        <v>0</v>
      </c>
      <c r="I22" s="39">
        <v>0</v>
      </c>
      <c r="J22" s="39">
        <v>0</v>
      </c>
      <c r="K22" s="39">
        <v>0</v>
      </c>
      <c r="L22" s="39">
        <v>0</v>
      </c>
      <c r="M22" s="39">
        <v>0</v>
      </c>
      <c r="N22" s="39">
        <v>0</v>
      </c>
      <c r="O22" s="39">
        <v>0</v>
      </c>
      <c r="P22" s="39">
        <v>0</v>
      </c>
      <c r="Q22" s="39">
        <v>0</v>
      </c>
      <c r="R22" s="39">
        <v>0</v>
      </c>
      <c r="S22" s="39">
        <v>0</v>
      </c>
      <c r="T22" s="39">
        <v>0</v>
      </c>
      <c r="U22" s="39">
        <v>0</v>
      </c>
      <c r="V22" s="39">
        <v>0</v>
      </c>
      <c r="W22" s="39">
        <v>0</v>
      </c>
      <c r="X22" s="39">
        <v>0</v>
      </c>
      <c r="Y22" s="39">
        <v>0</v>
      </c>
      <c r="Z22" s="39">
        <v>0</v>
      </c>
      <c r="AA22" s="39">
        <v>0</v>
      </c>
      <c r="AB22" s="39">
        <v>0</v>
      </c>
      <c r="AC22" s="39">
        <v>0</v>
      </c>
      <c r="AD22" s="39">
        <v>0</v>
      </c>
      <c r="AE22" s="39">
        <v>0</v>
      </c>
      <c r="AF22" s="39">
        <v>0</v>
      </c>
      <c r="AG22" s="39">
        <v>0</v>
      </c>
      <c r="AH22" s="39">
        <v>0</v>
      </c>
      <c r="AI22" s="39">
        <v>0</v>
      </c>
      <c r="AJ22" s="39">
        <v>0</v>
      </c>
      <c r="AK22" s="39">
        <v>0</v>
      </c>
      <c r="AL22" s="39">
        <v>0</v>
      </c>
      <c r="AM22" s="39">
        <v>5.0000000000000001E-3</v>
      </c>
      <c r="AN22" s="39">
        <v>5.0000000000000001E-3</v>
      </c>
      <c r="AO22" s="39">
        <v>1.4999999999999999E-2</v>
      </c>
      <c r="AP22" s="39">
        <v>1.4999999999999999E-2</v>
      </c>
      <c r="AQ22" s="39">
        <v>1.4999999999999999E-2</v>
      </c>
      <c r="AR22" s="39">
        <f>1.5%-(1.5%*(1/3))</f>
        <v>0.01</v>
      </c>
      <c r="AS22" s="39">
        <f>1.5%-(1.5%*(1/3))</f>
        <v>0.01</v>
      </c>
      <c r="AT22" s="39">
        <f>1.5%-(1.5%*(1/3))</f>
        <v>0.01</v>
      </c>
      <c r="AU22" s="39">
        <v>1.4999999999999999E-2</v>
      </c>
      <c r="AV22" s="39">
        <v>1.4999999999999999E-2</v>
      </c>
      <c r="AW22" s="39">
        <v>1.4999999999999999E-2</v>
      </c>
      <c r="AX22" s="39">
        <v>0.04</v>
      </c>
      <c r="AY22" s="39">
        <v>0.04</v>
      </c>
      <c r="AZ22" s="39">
        <v>0.04</v>
      </c>
      <c r="BA22" s="39">
        <v>0.04</v>
      </c>
      <c r="BB22" s="39">
        <v>0.04</v>
      </c>
      <c r="BC22" s="39">
        <v>0.04</v>
      </c>
      <c r="BD22" s="39">
        <v>0.04</v>
      </c>
      <c r="BE22" s="39">
        <v>0.05</v>
      </c>
      <c r="BF22" s="39">
        <v>0.05</v>
      </c>
      <c r="BG22" s="39">
        <v>0.05</v>
      </c>
      <c r="BH22" s="39">
        <v>0.05</v>
      </c>
      <c r="BI22" s="39">
        <v>0.05</v>
      </c>
      <c r="BJ22" s="39">
        <v>0.05</v>
      </c>
      <c r="BK22" s="39">
        <v>0.05</v>
      </c>
      <c r="BL22" s="39">
        <v>0.05</v>
      </c>
      <c r="BM22" s="39">
        <v>0.05</v>
      </c>
      <c r="BN22" s="39">
        <v>0.05</v>
      </c>
      <c r="BO22" s="39">
        <v>0.05</v>
      </c>
      <c r="BP22" s="39">
        <v>0.05</v>
      </c>
      <c r="BQ22" s="39">
        <v>0.05</v>
      </c>
      <c r="BR22" s="39">
        <v>7.0000000000000007E-2</v>
      </c>
      <c r="BS22" s="39">
        <v>7.0000000000000007E-2</v>
      </c>
      <c r="BT22" s="39">
        <v>7.0000000000000007E-2</v>
      </c>
      <c r="BU22" s="39">
        <v>7.0000000000000007E-2</v>
      </c>
      <c r="BV22" s="39">
        <v>7.0000000000000007E-2</v>
      </c>
      <c r="BW22" s="39">
        <v>7.0000000000000007E-2</v>
      </c>
      <c r="BX22" s="39">
        <v>7.0000000000000007E-2</v>
      </c>
      <c r="BY22" s="39">
        <v>7.0000000000000007E-2</v>
      </c>
      <c r="BZ22" s="39">
        <v>7.0000000000000007E-2</v>
      </c>
      <c r="CA22" s="39">
        <v>7.0000000000000007E-2</v>
      </c>
      <c r="CB22" s="39">
        <v>7.0000000000000007E-2</v>
      </c>
      <c r="CC22" s="39">
        <v>7.0000000000000007E-2</v>
      </c>
      <c r="CD22" s="39">
        <v>7.0000000000000007E-2</v>
      </c>
      <c r="CE22" s="39">
        <v>7.0000000000000007E-2</v>
      </c>
      <c r="CF22" s="39">
        <v>7.0000000000000007E-2</v>
      </c>
      <c r="CG22" s="39">
        <v>7.0000000000000007E-2</v>
      </c>
      <c r="CH22" s="39">
        <v>7.0000000000000007E-2</v>
      </c>
      <c r="CI22" s="39">
        <v>7.0000000000000007E-2</v>
      </c>
      <c r="CJ22" s="39">
        <v>7.0000000000000007E-2</v>
      </c>
      <c r="CK22" s="39">
        <v>7.0000000000000007E-2</v>
      </c>
      <c r="CL22" s="39">
        <v>7.0000000000000007E-2</v>
      </c>
      <c r="CM22" s="39">
        <v>7.0000000000000007E-2</v>
      </c>
      <c r="CN22" s="39">
        <v>7.0000000000000007E-2</v>
      </c>
      <c r="CO22" s="39">
        <v>7.0000000000000007E-2</v>
      </c>
      <c r="CP22" s="39">
        <v>7.0000000000000007E-2</v>
      </c>
      <c r="CQ22" s="39">
        <v>7.0000000000000007E-2</v>
      </c>
      <c r="CR22" s="39">
        <v>7.0000000000000007E-2</v>
      </c>
      <c r="CS22" s="39">
        <v>7.0000000000000007E-2</v>
      </c>
      <c r="CT22" s="39">
        <v>7.0000000000000007E-2</v>
      </c>
      <c r="CU22" s="39">
        <v>7.0000000000000007E-2</v>
      </c>
      <c r="CV22" s="39">
        <v>7.0000000000000007E-2</v>
      </c>
      <c r="CW22" s="39">
        <v>7.0000000000000007E-2</v>
      </c>
      <c r="CX22" s="39">
        <v>7.0000000000000007E-2</v>
      </c>
      <c r="CY22" s="39">
        <v>7.0000000000000007E-2</v>
      </c>
      <c r="CZ22" s="39">
        <v>7.0000000000000007E-2</v>
      </c>
      <c r="DA22" s="39">
        <v>7.0000000000000007E-2</v>
      </c>
      <c r="DB22" s="39">
        <v>7.0000000000000007E-2</v>
      </c>
      <c r="DC22" s="39">
        <v>7.0000000000000007E-2</v>
      </c>
      <c r="DD22" s="39">
        <v>7.0000000000000007E-2</v>
      </c>
      <c r="DE22" s="39">
        <v>7.0000000000000007E-2</v>
      </c>
      <c r="DF22" s="39">
        <v>8.2500000000000004E-2</v>
      </c>
      <c r="DG22" s="39">
        <v>8.2500000000000004E-2</v>
      </c>
      <c r="DH22" s="39">
        <v>8.2500000000000004E-2</v>
      </c>
      <c r="DI22" s="39">
        <v>8.2500000000000004E-2</v>
      </c>
      <c r="DJ22" s="39">
        <v>8.2500000000000004E-2</v>
      </c>
      <c r="DK22" s="39">
        <v>8.2500000000000004E-2</v>
      </c>
      <c r="DL22" s="39">
        <v>8.2500000000000004E-2</v>
      </c>
      <c r="DM22" s="39">
        <v>8.2500000000000004E-2</v>
      </c>
      <c r="DN22" s="39">
        <v>8.2500000000000004E-2</v>
      </c>
      <c r="DO22" s="39">
        <v>8.2500000000000004E-2</v>
      </c>
      <c r="DP22" s="39">
        <v>8.2500000000000004E-2</v>
      </c>
      <c r="DQ22" s="39">
        <v>8.2500000000000004E-2</v>
      </c>
      <c r="DR22" s="39">
        <v>8.2500000000000004E-2</v>
      </c>
      <c r="DS22" s="39">
        <v>8.2500000000000004E-2</v>
      </c>
      <c r="DT22" s="39">
        <v>8.2500000000000004E-2</v>
      </c>
      <c r="DU22" s="39">
        <v>8.2500000000000004E-2</v>
      </c>
      <c r="DV22" s="39">
        <v>8.2500000000000004E-2</v>
      </c>
      <c r="DW22" s="39">
        <v>8.2500000000000004E-2</v>
      </c>
      <c r="DX22" s="39">
        <v>8.2500000000000004E-2</v>
      </c>
      <c r="DY22" s="7"/>
      <c r="DZ22" s="7"/>
      <c r="EA22" s="7"/>
      <c r="EB22" s="7"/>
      <c r="EC22" s="7"/>
      <c r="ED22" s="7"/>
      <c r="EE22" s="7"/>
      <c r="EF22" s="7"/>
      <c r="EG22" s="7"/>
      <c r="EH22" s="7"/>
      <c r="EI22" s="7"/>
      <c r="EJ22" s="7"/>
      <c r="EK22" s="7"/>
      <c r="EL22" s="7"/>
      <c r="EM22" s="7"/>
      <c r="EN22" s="7"/>
      <c r="EO22" s="7"/>
      <c r="EP22" s="7"/>
      <c r="EQ22" s="7"/>
      <c r="ER22" s="7"/>
      <c r="ES22" s="7"/>
      <c r="ET22" s="7"/>
      <c r="EU22" s="7"/>
      <c r="EV22" s="7"/>
      <c r="EW22" s="7"/>
      <c r="EX22" s="7"/>
      <c r="EY22" s="7"/>
      <c r="EZ22" s="7"/>
      <c r="FA22" s="7"/>
      <c r="FB22" s="7"/>
      <c r="FC22" s="7"/>
      <c r="FD22" s="7"/>
      <c r="FE22" s="7"/>
      <c r="FF22" s="7"/>
      <c r="FG22" s="7"/>
      <c r="FH22" s="7"/>
      <c r="FI22" s="7"/>
      <c r="FJ22" s="7"/>
      <c r="FK22" s="7"/>
      <c r="FL22" s="7"/>
      <c r="FM22" s="7"/>
      <c r="FN22" s="7"/>
      <c r="FO22" s="7"/>
      <c r="FP22" s="7"/>
      <c r="FQ22" s="41"/>
      <c r="FR22" s="41"/>
      <c r="FS22" s="41"/>
      <c r="FT22" s="41"/>
    </row>
    <row r="23" spans="1:176" ht="15" customHeight="1" x14ac:dyDescent="0.35">
      <c r="A23" s="70" t="s">
        <v>39</v>
      </c>
      <c r="B23" s="3">
        <v>0</v>
      </c>
      <c r="C23" s="39">
        <v>0</v>
      </c>
      <c r="D23" s="39">
        <v>0</v>
      </c>
      <c r="E23" s="39">
        <v>0</v>
      </c>
      <c r="F23" s="39">
        <v>0</v>
      </c>
      <c r="G23" s="39">
        <v>0</v>
      </c>
      <c r="H23" s="39">
        <v>0</v>
      </c>
      <c r="I23" s="39">
        <v>0</v>
      </c>
      <c r="J23" s="39">
        <v>0</v>
      </c>
      <c r="K23" s="39">
        <v>0</v>
      </c>
      <c r="L23" s="39">
        <v>0</v>
      </c>
      <c r="M23" s="39">
        <v>0</v>
      </c>
      <c r="N23" s="39">
        <v>0</v>
      </c>
      <c r="O23" s="39">
        <v>0</v>
      </c>
      <c r="P23" s="39">
        <v>0</v>
      </c>
      <c r="Q23" s="39">
        <v>0</v>
      </c>
      <c r="R23" s="39">
        <v>0</v>
      </c>
      <c r="S23" s="39">
        <v>0</v>
      </c>
      <c r="T23" s="39">
        <v>0</v>
      </c>
      <c r="U23" s="39">
        <v>2.5000000000000001E-2</v>
      </c>
      <c r="V23" s="39">
        <f>2.5%+0.5%</f>
        <v>3.0000000000000002E-2</v>
      </c>
      <c r="W23" s="39">
        <f>2.5%+0.75%</f>
        <v>3.2500000000000001E-2</v>
      </c>
      <c r="X23" s="39">
        <f>2.5%+0.75%</f>
        <v>3.2500000000000001E-2</v>
      </c>
      <c r="Y23" s="39">
        <f t="shared" ref="Y23:AF23" si="17">(2.5%+0.75%)*1.1</f>
        <v>3.5750000000000004E-2</v>
      </c>
      <c r="Z23" s="39">
        <f t="shared" si="17"/>
        <v>3.5750000000000004E-2</v>
      </c>
      <c r="AA23" s="39">
        <f t="shared" si="17"/>
        <v>3.5750000000000004E-2</v>
      </c>
      <c r="AB23" s="39">
        <f t="shared" si="17"/>
        <v>3.5750000000000004E-2</v>
      </c>
      <c r="AC23" s="39">
        <f t="shared" si="17"/>
        <v>3.5750000000000004E-2</v>
      </c>
      <c r="AD23" s="39">
        <f t="shared" si="17"/>
        <v>3.5750000000000004E-2</v>
      </c>
      <c r="AE23" s="39">
        <f t="shared" si="17"/>
        <v>3.5750000000000004E-2</v>
      </c>
      <c r="AF23" s="39">
        <f t="shared" si="17"/>
        <v>3.5750000000000004E-2</v>
      </c>
      <c r="AG23" s="39">
        <f>(2.5%+0.75%)*1.1</f>
        <v>3.5750000000000004E-2</v>
      </c>
      <c r="AH23" s="39">
        <v>2.5000000000000001E-2</v>
      </c>
      <c r="AI23" s="39">
        <v>2.5000000000000001E-2</v>
      </c>
      <c r="AJ23" s="39">
        <v>2.5000000000000001E-2</v>
      </c>
      <c r="AK23" s="39">
        <f>2.5%*110%</f>
        <v>2.7500000000000004E-2</v>
      </c>
      <c r="AL23" s="39">
        <f>2.5%*110%</f>
        <v>2.7500000000000004E-2</v>
      </c>
      <c r="AM23" s="39">
        <f>2.5%*110%</f>
        <v>2.7500000000000004E-2</v>
      </c>
      <c r="AN23" s="39">
        <f>2.5%*110%</f>
        <v>2.7500000000000004E-2</v>
      </c>
      <c r="AO23" s="39">
        <f>2.5%*115%</f>
        <v>2.8749999999999998E-2</v>
      </c>
      <c r="AP23" s="39">
        <f>2.5%*110%</f>
        <v>2.7500000000000004E-2</v>
      </c>
      <c r="AQ23" s="39">
        <f t="shared" ref="AQ23:AW23" si="18">(2.5%)*113%</f>
        <v>2.8249999999999997E-2</v>
      </c>
      <c r="AR23" s="39">
        <f t="shared" si="18"/>
        <v>2.8249999999999997E-2</v>
      </c>
      <c r="AS23" s="39">
        <f t="shared" si="18"/>
        <v>2.8249999999999997E-2</v>
      </c>
      <c r="AT23" s="39">
        <f t="shared" si="18"/>
        <v>2.8249999999999997E-2</v>
      </c>
      <c r="AU23" s="39">
        <f t="shared" si="18"/>
        <v>2.8249999999999997E-2</v>
      </c>
      <c r="AV23" s="39">
        <f t="shared" si="18"/>
        <v>2.8249999999999997E-2</v>
      </c>
      <c r="AW23" s="39">
        <f t="shared" si="18"/>
        <v>2.8249999999999997E-2</v>
      </c>
      <c r="AX23" s="39">
        <f t="shared" ref="AX23:BC23" si="19">(2.5%+1.5%)*123%</f>
        <v>4.9200000000000001E-2</v>
      </c>
      <c r="AY23" s="39">
        <f t="shared" si="19"/>
        <v>4.9200000000000001E-2</v>
      </c>
      <c r="AZ23" s="39">
        <f t="shared" si="19"/>
        <v>4.9200000000000001E-2</v>
      </c>
      <c r="BA23" s="39">
        <f t="shared" si="19"/>
        <v>4.9200000000000001E-2</v>
      </c>
      <c r="BB23" s="39">
        <f t="shared" si="19"/>
        <v>4.9200000000000001E-2</v>
      </c>
      <c r="BC23" s="39">
        <f t="shared" si="19"/>
        <v>4.9200000000000001E-2</v>
      </c>
      <c r="BD23" s="39">
        <f t="shared" ref="BD23:BM23" si="20">(2.5%+3%)*123%</f>
        <v>6.7650000000000002E-2</v>
      </c>
      <c r="BE23" s="39">
        <f t="shared" si="20"/>
        <v>6.7650000000000002E-2</v>
      </c>
      <c r="BF23" s="39">
        <f t="shared" si="20"/>
        <v>6.7650000000000002E-2</v>
      </c>
      <c r="BG23" s="39">
        <f t="shared" si="20"/>
        <v>6.7650000000000002E-2</v>
      </c>
      <c r="BH23" s="39">
        <f t="shared" si="20"/>
        <v>6.7650000000000002E-2</v>
      </c>
      <c r="BI23" s="39">
        <f t="shared" si="20"/>
        <v>6.7650000000000002E-2</v>
      </c>
      <c r="BJ23" s="39">
        <f t="shared" si="20"/>
        <v>6.7650000000000002E-2</v>
      </c>
      <c r="BK23" s="39">
        <f t="shared" si="20"/>
        <v>6.7650000000000002E-2</v>
      </c>
      <c r="BL23" s="39">
        <f t="shared" si="20"/>
        <v>6.7650000000000002E-2</v>
      </c>
      <c r="BM23" s="39">
        <f t="shared" si="20"/>
        <v>6.7650000000000002E-2</v>
      </c>
      <c r="BN23" s="39">
        <f>(2.5%+3%)*123%</f>
        <v>6.7650000000000002E-2</v>
      </c>
      <c r="BO23" s="39">
        <f>(6.75%)*103%</f>
        <v>6.9525000000000003E-2</v>
      </c>
      <c r="BP23" s="39">
        <f>(6.75%)*103%</f>
        <v>6.9525000000000003E-2</v>
      </c>
      <c r="BQ23" s="39">
        <v>7.4999999999999997E-2</v>
      </c>
      <c r="BR23" s="39">
        <v>7.4999999999999997E-2</v>
      </c>
      <c r="BS23" s="39">
        <v>7.4999999999999997E-2</v>
      </c>
      <c r="BT23" s="39">
        <v>7.4999999999999997E-2</v>
      </c>
      <c r="BU23" s="39">
        <f>0.075*1.14</f>
        <v>8.5499999999999993E-2</v>
      </c>
      <c r="BV23" s="39">
        <f>0.075*1.14</f>
        <v>8.5499999999999993E-2</v>
      </c>
      <c r="BW23" s="39">
        <f>0.075*1.14</f>
        <v>8.5499999999999993E-2</v>
      </c>
      <c r="BX23" s="39">
        <f>0.075*1.14</f>
        <v>8.5499999999999993E-2</v>
      </c>
      <c r="BY23" s="39">
        <f>0.075*1.14</f>
        <v>8.5499999999999993E-2</v>
      </c>
      <c r="BZ23" s="39">
        <f>0.0833*1.14*1.1</f>
        <v>0.1044582</v>
      </c>
      <c r="CA23" s="39">
        <f t="shared" ref="CA23:CI23" si="21">0.0833*1.14</f>
        <v>9.4961999999999991E-2</v>
      </c>
      <c r="CB23" s="39">
        <f t="shared" si="21"/>
        <v>9.4961999999999991E-2</v>
      </c>
      <c r="CC23" s="39">
        <f t="shared" si="21"/>
        <v>9.4961999999999991E-2</v>
      </c>
      <c r="CD23" s="39">
        <f t="shared" si="21"/>
        <v>9.4961999999999991E-2</v>
      </c>
      <c r="CE23" s="39">
        <f t="shared" si="21"/>
        <v>9.4961999999999991E-2</v>
      </c>
      <c r="CF23" s="39">
        <f t="shared" si="21"/>
        <v>9.4961999999999991E-2</v>
      </c>
      <c r="CG23" s="39">
        <f t="shared" si="21"/>
        <v>9.4961999999999991E-2</v>
      </c>
      <c r="CH23" s="39">
        <f t="shared" si="21"/>
        <v>9.4961999999999991E-2</v>
      </c>
      <c r="CI23" s="39">
        <f t="shared" si="21"/>
        <v>9.4961999999999991E-2</v>
      </c>
      <c r="CJ23" s="39">
        <v>8.3299999999999999E-2</v>
      </c>
      <c r="CK23" s="39">
        <v>8.3299999999999999E-2</v>
      </c>
      <c r="CL23" s="39">
        <f t="shared" ref="CL23:CX23" si="22">0.0833*1.14</f>
        <v>9.4961999999999991E-2</v>
      </c>
      <c r="CM23" s="39">
        <f t="shared" si="22"/>
        <v>9.4961999999999991E-2</v>
      </c>
      <c r="CN23" s="39">
        <f t="shared" si="22"/>
        <v>9.4961999999999991E-2</v>
      </c>
      <c r="CO23" s="39">
        <f t="shared" si="22"/>
        <v>9.4961999999999991E-2</v>
      </c>
      <c r="CP23" s="39">
        <f t="shared" si="22"/>
        <v>9.4961999999999991E-2</v>
      </c>
      <c r="CQ23" s="39">
        <f t="shared" si="22"/>
        <v>9.4961999999999991E-2</v>
      </c>
      <c r="CR23" s="39">
        <f t="shared" si="22"/>
        <v>9.4961999999999991E-2</v>
      </c>
      <c r="CS23" s="39">
        <f t="shared" si="22"/>
        <v>9.4961999999999991E-2</v>
      </c>
      <c r="CT23" s="39">
        <f t="shared" si="22"/>
        <v>9.4961999999999991E-2</v>
      </c>
      <c r="CU23" s="39">
        <f t="shared" si="22"/>
        <v>9.4961999999999991E-2</v>
      </c>
      <c r="CV23" s="39">
        <f t="shared" si="22"/>
        <v>9.4961999999999991E-2</v>
      </c>
      <c r="CW23" s="39">
        <f t="shared" si="22"/>
        <v>9.4961999999999991E-2</v>
      </c>
      <c r="CX23" s="39">
        <f t="shared" si="22"/>
        <v>9.4961999999999991E-2</v>
      </c>
      <c r="CY23" s="39">
        <v>9.5000000000000001E-2</v>
      </c>
      <c r="CZ23" s="39">
        <v>9.5000000000000001E-2</v>
      </c>
      <c r="DA23" s="39">
        <v>9.5000000000000001E-2</v>
      </c>
      <c r="DB23" s="39">
        <v>9.5000000000000001E-2</v>
      </c>
      <c r="DC23" s="39">
        <v>9.5000000000000001E-2</v>
      </c>
      <c r="DD23" s="39">
        <v>9.5000000000000001E-2</v>
      </c>
      <c r="DE23" s="39">
        <v>9.5000000000000001E-2</v>
      </c>
      <c r="DF23" s="39">
        <v>9.5000000000000001E-2</v>
      </c>
      <c r="DG23" s="39">
        <v>9.5000000000000001E-2</v>
      </c>
      <c r="DH23" s="39">
        <v>8.7499999999999994E-2</v>
      </c>
      <c r="DI23" s="39">
        <v>8.2500000000000004E-2</v>
      </c>
      <c r="DJ23" s="39">
        <v>0.08</v>
      </c>
      <c r="DK23" s="39">
        <v>0.08</v>
      </c>
      <c r="DL23" s="39">
        <v>0.08</v>
      </c>
      <c r="DM23" s="39">
        <v>0.08</v>
      </c>
      <c r="DN23" s="39">
        <v>0.08</v>
      </c>
      <c r="DO23" s="39">
        <v>0.08</v>
      </c>
      <c r="DP23" s="39">
        <v>0.08</v>
      </c>
      <c r="DQ23" s="39">
        <v>0.08</v>
      </c>
      <c r="DR23" s="39">
        <v>0.08</v>
      </c>
      <c r="DS23" s="39">
        <v>0.08</v>
      </c>
      <c r="DT23" s="39">
        <v>0.08</v>
      </c>
      <c r="DU23" s="39">
        <v>0.08</v>
      </c>
      <c r="DV23" s="39">
        <v>0.08</v>
      </c>
      <c r="DW23" s="39">
        <v>0.08</v>
      </c>
      <c r="DX23" s="39">
        <v>0.08</v>
      </c>
      <c r="DY23" s="7"/>
      <c r="DZ23" s="7"/>
      <c r="EA23" s="7"/>
      <c r="EB23" s="7"/>
      <c r="EC23" s="7"/>
      <c r="ED23" s="7"/>
      <c r="EE23" s="7"/>
      <c r="EF23" s="7"/>
      <c r="EG23" s="7"/>
      <c r="EH23" s="7"/>
      <c r="EI23" s="7"/>
      <c r="EJ23" s="7"/>
      <c r="EK23" s="7"/>
      <c r="EL23" s="7"/>
      <c r="EM23" s="7"/>
      <c r="EN23" s="7"/>
      <c r="EO23" s="7"/>
      <c r="EP23" s="7"/>
      <c r="EQ23" s="7"/>
      <c r="ER23" s="7"/>
      <c r="ES23" s="7"/>
      <c r="ET23" s="7"/>
      <c r="EU23" s="7"/>
      <c r="EV23" s="7"/>
      <c r="EW23" s="7"/>
      <c r="EX23" s="7"/>
      <c r="EY23" s="7"/>
      <c r="EZ23" s="7"/>
      <c r="FA23" s="7"/>
      <c r="FB23" s="7"/>
      <c r="FC23" s="7"/>
      <c r="FD23" s="7"/>
      <c r="FE23" s="7"/>
      <c r="FF23" s="7"/>
      <c r="FG23" s="7"/>
      <c r="FH23" s="7"/>
      <c r="FI23" s="7"/>
      <c r="FJ23" s="7"/>
      <c r="FK23" s="7"/>
      <c r="FL23" s="7"/>
      <c r="FM23" s="7"/>
      <c r="FN23" s="7"/>
      <c r="FO23" s="7"/>
      <c r="FP23" s="7"/>
      <c r="FQ23" s="41"/>
      <c r="FR23" s="41"/>
      <c r="FS23" s="41"/>
      <c r="FT23" s="41"/>
    </row>
    <row r="24" spans="1:176" ht="15" customHeight="1" x14ac:dyDescent="0.35">
      <c r="A24" s="70" t="s">
        <v>40</v>
      </c>
      <c r="B24" s="3">
        <v>0</v>
      </c>
      <c r="C24" s="39">
        <v>0</v>
      </c>
      <c r="D24" s="39">
        <v>0</v>
      </c>
      <c r="E24" s="39">
        <v>0</v>
      </c>
      <c r="F24" s="39">
        <v>0</v>
      </c>
      <c r="G24" s="39">
        <v>0</v>
      </c>
      <c r="H24" s="39">
        <v>0</v>
      </c>
      <c r="I24" s="39">
        <v>0</v>
      </c>
      <c r="J24" s="39">
        <v>0</v>
      </c>
      <c r="K24" s="39">
        <v>0</v>
      </c>
      <c r="L24" s="39">
        <v>0</v>
      </c>
      <c r="M24" s="39">
        <v>0</v>
      </c>
      <c r="N24" s="39">
        <v>0</v>
      </c>
      <c r="O24" s="39">
        <v>0</v>
      </c>
      <c r="P24" s="39">
        <v>0</v>
      </c>
      <c r="Q24" s="39">
        <v>0</v>
      </c>
      <c r="R24" s="39">
        <v>0</v>
      </c>
      <c r="S24" s="39">
        <v>0</v>
      </c>
      <c r="T24" s="39">
        <v>0</v>
      </c>
      <c r="U24" s="39">
        <v>0</v>
      </c>
      <c r="V24" s="39">
        <v>0</v>
      </c>
      <c r="W24" s="39">
        <v>0</v>
      </c>
      <c r="X24" s="39">
        <v>0</v>
      </c>
      <c r="Y24" s="39">
        <v>0</v>
      </c>
      <c r="Z24" s="39">
        <v>0</v>
      </c>
      <c r="AA24" s="39">
        <v>0</v>
      </c>
      <c r="AB24" s="39">
        <v>0</v>
      </c>
      <c r="AC24" s="39">
        <v>0</v>
      </c>
      <c r="AD24" s="39">
        <v>0</v>
      </c>
      <c r="AE24" s="39">
        <v>0</v>
      </c>
      <c r="AF24" s="39">
        <v>0</v>
      </c>
      <c r="AG24" s="39">
        <v>0</v>
      </c>
      <c r="AH24" s="39">
        <v>0</v>
      </c>
      <c r="AI24" s="39">
        <v>0</v>
      </c>
      <c r="AJ24" s="39">
        <v>0</v>
      </c>
      <c r="AK24" s="39">
        <v>0</v>
      </c>
      <c r="AL24" s="39">
        <v>0</v>
      </c>
      <c r="AM24" s="39">
        <v>0</v>
      </c>
      <c r="AN24" s="39">
        <v>0</v>
      </c>
      <c r="AO24" s="39">
        <v>0</v>
      </c>
      <c r="AP24" s="39">
        <v>0</v>
      </c>
      <c r="AQ24" s="39">
        <v>0</v>
      </c>
      <c r="AR24" s="39">
        <v>0</v>
      </c>
      <c r="AS24" s="39">
        <v>0</v>
      </c>
      <c r="AT24" s="39">
        <v>0</v>
      </c>
      <c r="AU24" s="39">
        <v>0</v>
      </c>
      <c r="AV24" s="39">
        <v>0</v>
      </c>
      <c r="AW24" s="39">
        <v>0</v>
      </c>
      <c r="AX24" s="39">
        <v>0</v>
      </c>
      <c r="AY24" s="39">
        <v>0</v>
      </c>
      <c r="AZ24" s="39">
        <v>0</v>
      </c>
      <c r="BA24" s="39">
        <v>0</v>
      </c>
      <c r="BB24" s="39">
        <v>0</v>
      </c>
      <c r="BC24" s="39">
        <v>0</v>
      </c>
      <c r="BD24" s="39">
        <v>0</v>
      </c>
      <c r="BE24" s="39">
        <v>0</v>
      </c>
      <c r="BF24" s="39">
        <v>0</v>
      </c>
      <c r="BG24" s="39">
        <v>0</v>
      </c>
      <c r="BH24" s="39">
        <v>0</v>
      </c>
      <c r="BI24" s="39">
        <v>0</v>
      </c>
      <c r="BJ24" s="39">
        <v>0</v>
      </c>
      <c r="BK24" s="39">
        <v>0</v>
      </c>
      <c r="BL24" s="39">
        <v>0</v>
      </c>
      <c r="BM24" s="39">
        <v>0</v>
      </c>
      <c r="BN24" s="39">
        <v>0</v>
      </c>
      <c r="BO24" s="39">
        <v>0</v>
      </c>
      <c r="BP24" s="39">
        <v>0</v>
      </c>
      <c r="BQ24" s="39">
        <v>5.6000000000000001E-2</v>
      </c>
      <c r="BR24" s="39">
        <v>5.6000000000000001E-2</v>
      </c>
      <c r="BS24" s="39">
        <v>5.6000000000000001E-2</v>
      </c>
      <c r="BT24" s="39">
        <v>5.6000000000000001E-2</v>
      </c>
      <c r="BU24" s="39">
        <v>7.8E-2</v>
      </c>
      <c r="BV24" s="39">
        <v>7.8E-2</v>
      </c>
      <c r="BW24" s="39">
        <v>7.8E-2</v>
      </c>
      <c r="BX24" s="39">
        <v>7.8E-2</v>
      </c>
      <c r="BY24" s="39">
        <v>7.8E-2</v>
      </c>
      <c r="BZ24" s="39">
        <v>0</v>
      </c>
      <c r="CA24" s="39">
        <v>0</v>
      </c>
      <c r="CB24" s="39">
        <v>0</v>
      </c>
      <c r="CC24" s="39">
        <v>0</v>
      </c>
      <c r="CD24" s="39">
        <v>0</v>
      </c>
      <c r="CE24" s="39">
        <v>0</v>
      </c>
      <c r="CF24" s="39">
        <v>0</v>
      </c>
      <c r="CG24" s="39">
        <v>0</v>
      </c>
      <c r="CH24" s="39">
        <v>0</v>
      </c>
      <c r="CI24" s="39">
        <v>0</v>
      </c>
      <c r="CJ24" s="39">
        <v>0</v>
      </c>
      <c r="CK24" s="39">
        <v>0</v>
      </c>
      <c r="CL24" s="39">
        <v>0</v>
      </c>
      <c r="CM24" s="39">
        <v>0</v>
      </c>
      <c r="CN24" s="39">
        <v>0</v>
      </c>
      <c r="CO24" s="39">
        <v>0</v>
      </c>
      <c r="CP24" s="39">
        <v>0</v>
      </c>
      <c r="CQ24" s="39">
        <v>0</v>
      </c>
      <c r="CR24" s="39">
        <v>0</v>
      </c>
      <c r="CS24" s="39">
        <v>0</v>
      </c>
      <c r="CT24" s="39">
        <v>0</v>
      </c>
      <c r="CU24" s="39">
        <v>0</v>
      </c>
      <c r="CV24" s="39">
        <v>0</v>
      </c>
      <c r="CW24" s="39">
        <v>0</v>
      </c>
      <c r="CX24" s="39">
        <v>0</v>
      </c>
      <c r="CY24" s="39">
        <v>0</v>
      </c>
      <c r="CZ24" s="39">
        <v>0</v>
      </c>
      <c r="DA24" s="39">
        <v>0</v>
      </c>
      <c r="DB24" s="39">
        <v>0</v>
      </c>
      <c r="DC24" s="39">
        <v>0</v>
      </c>
      <c r="DD24" s="39">
        <v>0</v>
      </c>
      <c r="DE24" s="39">
        <v>0</v>
      </c>
      <c r="DF24" s="39">
        <f>4.95%*1.2199</f>
        <v>6.0385050000000003E-2</v>
      </c>
      <c r="DG24" s="39">
        <f>4.95%*1.2199</f>
        <v>6.0385050000000003E-2</v>
      </c>
      <c r="DH24" s="39">
        <f>4.95%*1.2199</f>
        <v>6.0385050000000003E-2</v>
      </c>
      <c r="DI24" s="39">
        <f>4.95%*1.2199</f>
        <v>6.0385050000000003E-2</v>
      </c>
      <c r="DJ24" s="39">
        <v>0.06</v>
      </c>
      <c r="DK24" s="39">
        <v>0.06</v>
      </c>
      <c r="DL24" s="39">
        <v>0.06</v>
      </c>
      <c r="DM24" s="39">
        <v>0.06</v>
      </c>
      <c r="DN24" s="39">
        <v>0.06</v>
      </c>
      <c r="DO24" s="39">
        <v>0.06</v>
      </c>
      <c r="DP24" s="39">
        <v>0.06</v>
      </c>
      <c r="DQ24" s="39">
        <v>0.06</v>
      </c>
      <c r="DR24" s="39">
        <v>0.06</v>
      </c>
      <c r="DS24" s="39">
        <v>0.06</v>
      </c>
      <c r="DT24" s="39">
        <v>0.06</v>
      </c>
      <c r="DU24" s="39">
        <v>0.06</v>
      </c>
      <c r="DV24" s="39">
        <v>0.06</v>
      </c>
      <c r="DW24" s="39">
        <v>0.06</v>
      </c>
      <c r="DX24" s="39">
        <v>0.06</v>
      </c>
      <c r="DY24" s="7"/>
      <c r="DZ24" s="7"/>
      <c r="EA24" s="7"/>
      <c r="EB24" s="7"/>
      <c r="EC24" s="7"/>
      <c r="ED24" s="7"/>
      <c r="EE24" s="7"/>
      <c r="EF24" s="7"/>
      <c r="EG24" s="7"/>
      <c r="EH24" s="7"/>
      <c r="EI24" s="7"/>
      <c r="EJ24" s="7"/>
      <c r="EK24" s="7"/>
      <c r="EL24" s="7"/>
      <c r="EM24" s="7"/>
      <c r="EN24" s="7"/>
      <c r="EO24" s="7"/>
      <c r="EP24" s="7"/>
      <c r="EQ24" s="7"/>
      <c r="ER24" s="7"/>
      <c r="ES24" s="7"/>
      <c r="ET24" s="7"/>
      <c r="EU24" s="7"/>
      <c r="EV24" s="7"/>
      <c r="EW24" s="7"/>
      <c r="EX24" s="7"/>
      <c r="EY24" s="7"/>
      <c r="EZ24" s="7"/>
      <c r="FA24" s="7"/>
      <c r="FB24" s="7"/>
      <c r="FC24" s="7"/>
      <c r="FD24" s="7"/>
      <c r="FE24" s="7"/>
      <c r="FF24" s="7"/>
      <c r="FG24" s="7"/>
      <c r="FH24" s="7"/>
      <c r="FI24" s="7"/>
      <c r="FJ24" s="7"/>
      <c r="FK24" s="7"/>
      <c r="FL24" s="7"/>
      <c r="FM24" s="7"/>
      <c r="FN24" s="7"/>
      <c r="FO24" s="7"/>
      <c r="FP24" s="7"/>
      <c r="FQ24" s="41"/>
      <c r="FR24" s="41"/>
      <c r="FS24" s="41"/>
      <c r="FT24" s="41"/>
    </row>
    <row r="25" spans="1:176" ht="15" customHeight="1" x14ac:dyDescent="0.35">
      <c r="A25" s="70" t="s">
        <v>41</v>
      </c>
      <c r="B25" s="3">
        <v>0</v>
      </c>
      <c r="C25" s="39">
        <v>0</v>
      </c>
      <c r="D25" s="39">
        <v>0</v>
      </c>
      <c r="E25" s="39">
        <v>0</v>
      </c>
      <c r="F25" s="39">
        <v>0</v>
      </c>
      <c r="G25" s="39">
        <v>0</v>
      </c>
      <c r="H25" s="39">
        <v>0</v>
      </c>
      <c r="I25" s="39">
        <v>0</v>
      </c>
      <c r="J25" s="39">
        <v>0</v>
      </c>
      <c r="K25" s="39">
        <v>0</v>
      </c>
      <c r="L25" s="39">
        <v>0</v>
      </c>
      <c r="M25" s="39">
        <v>0</v>
      </c>
      <c r="N25" s="39">
        <v>0</v>
      </c>
      <c r="O25" s="39">
        <v>0</v>
      </c>
      <c r="P25" s="39">
        <v>0</v>
      </c>
      <c r="Q25" s="39">
        <v>0</v>
      </c>
      <c r="R25" s="39">
        <v>0</v>
      </c>
      <c r="S25" s="39">
        <v>0</v>
      </c>
      <c r="T25" s="39">
        <v>0</v>
      </c>
      <c r="U25" s="39">
        <v>0</v>
      </c>
      <c r="V25" s="39">
        <v>0</v>
      </c>
      <c r="W25" s="39">
        <v>0</v>
      </c>
      <c r="X25" s="39">
        <v>0</v>
      </c>
      <c r="Y25" s="39">
        <v>0</v>
      </c>
      <c r="Z25" s="39">
        <v>0</v>
      </c>
      <c r="AA25" s="39">
        <v>0</v>
      </c>
      <c r="AB25" s="39">
        <v>0</v>
      </c>
      <c r="AC25" s="39">
        <v>0</v>
      </c>
      <c r="AD25" s="39">
        <v>0</v>
      </c>
      <c r="AE25" s="39">
        <v>0</v>
      </c>
      <c r="AF25" s="39">
        <v>0</v>
      </c>
      <c r="AG25" s="39">
        <v>0</v>
      </c>
      <c r="AH25" s="39">
        <v>0</v>
      </c>
      <c r="AI25" s="39">
        <v>0.05</v>
      </c>
      <c r="AJ25" s="39">
        <v>0.05</v>
      </c>
      <c r="AK25" s="39">
        <v>0.05</v>
      </c>
      <c r="AL25" s="39">
        <v>0.05</v>
      </c>
      <c r="AM25" s="39">
        <v>7.0000000000000007E-2</v>
      </c>
      <c r="AN25" s="39">
        <v>7.0000000000000007E-2</v>
      </c>
      <c r="AO25" s="39">
        <v>0.06</v>
      </c>
      <c r="AP25" s="39">
        <v>0.06</v>
      </c>
      <c r="AQ25" s="39">
        <v>0.06</v>
      </c>
      <c r="AR25" s="39">
        <v>0.06</v>
      </c>
      <c r="AS25" s="39">
        <v>0.06</v>
      </c>
      <c r="AT25" s="39">
        <v>0.06</v>
      </c>
      <c r="AU25" s="39">
        <v>0.06</v>
      </c>
      <c r="AV25" s="39">
        <v>0.06</v>
      </c>
      <c r="AW25" s="39">
        <v>0.06</v>
      </c>
      <c r="AX25" s="39">
        <v>0.06</v>
      </c>
      <c r="AY25" s="39">
        <f t="shared" ref="AY25:BH25" si="23">6%+(6%*5%)</f>
        <v>6.3E-2</v>
      </c>
      <c r="AZ25" s="39">
        <f t="shared" si="23"/>
        <v>6.3E-2</v>
      </c>
      <c r="BA25" s="39">
        <f t="shared" si="23"/>
        <v>6.3E-2</v>
      </c>
      <c r="BB25" s="39">
        <f t="shared" si="23"/>
        <v>6.3E-2</v>
      </c>
      <c r="BC25" s="39">
        <f t="shared" si="23"/>
        <v>6.3E-2</v>
      </c>
      <c r="BD25" s="39">
        <f t="shared" si="23"/>
        <v>6.3E-2</v>
      </c>
      <c r="BE25" s="39">
        <f t="shared" si="23"/>
        <v>6.3E-2</v>
      </c>
      <c r="BF25" s="39">
        <f t="shared" si="23"/>
        <v>6.3E-2</v>
      </c>
      <c r="BG25" s="39">
        <f t="shared" si="23"/>
        <v>6.3E-2</v>
      </c>
      <c r="BH25" s="39">
        <f t="shared" si="23"/>
        <v>6.3E-2</v>
      </c>
      <c r="BI25" s="39">
        <f>(6%+1.8%+1.9%)+((6%+1.8%)*5%)</f>
        <v>0.1009</v>
      </c>
      <c r="BJ25" s="39">
        <f t="shared" ref="BJ25:BP25" si="24">(6%+1.8%)+((6%+1.8%)*10%)</f>
        <v>8.5800000000000001E-2</v>
      </c>
      <c r="BK25" s="39">
        <f t="shared" si="24"/>
        <v>8.5800000000000001E-2</v>
      </c>
      <c r="BL25" s="39">
        <f t="shared" si="24"/>
        <v>8.5800000000000001E-2</v>
      </c>
      <c r="BM25" s="39">
        <f t="shared" si="24"/>
        <v>8.5800000000000001E-2</v>
      </c>
      <c r="BN25" s="39">
        <f t="shared" si="24"/>
        <v>8.5800000000000001E-2</v>
      </c>
      <c r="BO25" s="39">
        <f t="shared" si="24"/>
        <v>8.5800000000000001E-2</v>
      </c>
      <c r="BP25" s="39">
        <f t="shared" si="24"/>
        <v>8.5800000000000001E-2</v>
      </c>
      <c r="BQ25" s="39">
        <v>0.1133</v>
      </c>
      <c r="BR25" s="39">
        <v>0.1133</v>
      </c>
      <c r="BS25" s="39">
        <v>0.1133</v>
      </c>
      <c r="BT25" s="39">
        <v>0.1133</v>
      </c>
      <c r="BU25" s="39">
        <v>0.12</v>
      </c>
      <c r="BV25" s="39">
        <v>0.12</v>
      </c>
      <c r="BW25" s="39">
        <v>0.12</v>
      </c>
      <c r="BX25" s="39">
        <v>0.12</v>
      </c>
      <c r="BY25" s="39">
        <v>0.12</v>
      </c>
      <c r="BZ25" s="39">
        <v>0.12</v>
      </c>
      <c r="CA25" s="39">
        <v>0.12</v>
      </c>
      <c r="CB25" s="39">
        <v>0.12</v>
      </c>
      <c r="CC25" s="39">
        <v>0.12</v>
      </c>
      <c r="CD25" s="39">
        <v>0.12</v>
      </c>
      <c r="CE25" s="39">
        <v>0.12</v>
      </c>
      <c r="CF25" s="39">
        <v>0.12</v>
      </c>
      <c r="CG25" s="39">
        <v>0.12</v>
      </c>
      <c r="CH25" s="39">
        <v>0.12</v>
      </c>
      <c r="CI25" s="39">
        <v>0.12</v>
      </c>
      <c r="CJ25" s="39">
        <v>0.12</v>
      </c>
      <c r="CK25" s="39">
        <v>9.5000000000000001E-2</v>
      </c>
      <c r="CL25" s="39">
        <v>9.5000000000000001E-2</v>
      </c>
      <c r="CM25" s="39">
        <v>9.5000000000000001E-2</v>
      </c>
      <c r="CN25" s="39">
        <v>9.8000000000000004E-2</v>
      </c>
      <c r="CO25" s="39">
        <v>9.8000000000000004E-2</v>
      </c>
      <c r="CP25" s="39">
        <v>9.8000000000000004E-2</v>
      </c>
      <c r="CQ25" s="39">
        <v>9.8000000000000004E-2</v>
      </c>
      <c r="CR25" s="39">
        <v>9.8000000000000004E-2</v>
      </c>
      <c r="CS25" s="39">
        <v>9.8000000000000004E-2</v>
      </c>
      <c r="CT25" s="39">
        <v>9.8000000000000004E-2</v>
      </c>
      <c r="CU25" s="39">
        <v>9.8000000000000004E-2</v>
      </c>
      <c r="CV25" s="39">
        <v>9.8000000000000004E-2</v>
      </c>
      <c r="CW25" s="39">
        <v>9.8000000000000004E-2</v>
      </c>
      <c r="CX25" s="39">
        <v>9.8000000000000004E-2</v>
      </c>
      <c r="CY25" s="39">
        <v>9.8000000000000004E-2</v>
      </c>
      <c r="CZ25" s="39">
        <v>9.8000000000000004E-2</v>
      </c>
      <c r="DA25" s="39">
        <v>9.8000000000000004E-2</v>
      </c>
      <c r="DB25" s="39">
        <v>9.8000000000000004E-2</v>
      </c>
      <c r="DC25" s="39">
        <v>9.8000000000000004E-2</v>
      </c>
      <c r="DD25" s="39">
        <v>9.8000000000000004E-2</v>
      </c>
      <c r="DE25" s="39">
        <v>9.8000000000000004E-2</v>
      </c>
      <c r="DF25" s="39">
        <v>9.8000000000000004E-2</v>
      </c>
      <c r="DG25" s="39">
        <v>9.8000000000000004E-2</v>
      </c>
      <c r="DH25" s="39">
        <v>9.8000000000000004E-2</v>
      </c>
      <c r="DI25" s="39">
        <v>9.8000000000000004E-2</v>
      </c>
      <c r="DJ25" s="39">
        <v>9.8000000000000004E-2</v>
      </c>
      <c r="DK25" s="39">
        <v>9.8000000000000004E-2</v>
      </c>
      <c r="DL25" s="39">
        <v>9.8000000000000004E-2</v>
      </c>
      <c r="DM25" s="39">
        <v>9.8000000000000004E-2</v>
      </c>
      <c r="DN25" s="39">
        <v>9.8000000000000004E-2</v>
      </c>
      <c r="DO25" s="39">
        <v>9.8000000000000004E-2</v>
      </c>
      <c r="DP25" s="39">
        <v>9.8000000000000004E-2</v>
      </c>
      <c r="DQ25" s="39">
        <v>9.8000000000000004E-2</v>
      </c>
      <c r="DR25" s="39">
        <v>9.8000000000000004E-2</v>
      </c>
      <c r="DS25" s="39">
        <v>9.8000000000000004E-2</v>
      </c>
      <c r="DT25" s="39">
        <v>9.8000000000000004E-2</v>
      </c>
      <c r="DU25" s="39">
        <v>9.8000000000000004E-2</v>
      </c>
      <c r="DV25" s="39">
        <v>9.8000000000000004E-2</v>
      </c>
      <c r="DW25" s="39">
        <v>9.2999999999999999E-2</v>
      </c>
      <c r="DX25" s="39">
        <v>9.0499999999999997E-2</v>
      </c>
      <c r="DY25" s="7"/>
      <c r="DZ25" s="7"/>
      <c r="EA25" s="7"/>
      <c r="EB25" s="7"/>
      <c r="EC25" s="7"/>
      <c r="ED25" s="7"/>
      <c r="EE25" s="7"/>
      <c r="EF25" s="7"/>
      <c r="EG25" s="7"/>
      <c r="EH25" s="7"/>
      <c r="EI25" s="7"/>
      <c r="EJ25" s="7"/>
      <c r="EK25" s="7"/>
      <c r="EL25" s="7"/>
      <c r="EM25" s="7"/>
      <c r="EN25" s="7"/>
      <c r="EO25" s="7"/>
      <c r="EP25" s="7"/>
      <c r="EQ25" s="7"/>
      <c r="ER25" s="7"/>
      <c r="ES25" s="7"/>
      <c r="ET25" s="7"/>
      <c r="EU25" s="7"/>
      <c r="EV25" s="7"/>
      <c r="EW25" s="7"/>
      <c r="EX25" s="7"/>
      <c r="EY25" s="7"/>
      <c r="EZ25" s="7"/>
      <c r="FA25" s="7"/>
      <c r="FB25" s="7"/>
      <c r="FC25" s="7"/>
      <c r="FD25" s="7"/>
      <c r="FE25" s="7"/>
      <c r="FF25" s="7"/>
      <c r="FG25" s="7"/>
      <c r="FH25" s="7"/>
      <c r="FI25" s="7"/>
      <c r="FJ25" s="7"/>
      <c r="FK25" s="7"/>
      <c r="FL25" s="7"/>
      <c r="FM25" s="7"/>
      <c r="FN25" s="7"/>
      <c r="FO25" s="7"/>
      <c r="FP25" s="7"/>
      <c r="FQ25" s="41"/>
      <c r="FR25" s="41"/>
      <c r="FS25" s="41"/>
      <c r="FT25" s="41"/>
    </row>
    <row r="26" spans="1:176" ht="15" customHeight="1" x14ac:dyDescent="0.35">
      <c r="A26" s="70" t="s">
        <v>42</v>
      </c>
      <c r="B26" s="3">
        <v>0</v>
      </c>
      <c r="C26" s="39">
        <v>0</v>
      </c>
      <c r="D26" s="39">
        <v>0</v>
      </c>
      <c r="E26" s="39">
        <v>0</v>
      </c>
      <c r="F26" s="39">
        <v>0</v>
      </c>
      <c r="G26" s="39">
        <v>0</v>
      </c>
      <c r="H26" s="39">
        <v>0</v>
      </c>
      <c r="I26" s="39">
        <v>0</v>
      </c>
      <c r="J26" s="39">
        <v>0</v>
      </c>
      <c r="K26" s="39">
        <v>0</v>
      </c>
      <c r="L26" s="39">
        <v>0</v>
      </c>
      <c r="M26" s="39">
        <v>0</v>
      </c>
      <c r="N26" s="39">
        <v>0</v>
      </c>
      <c r="O26" s="39">
        <v>0</v>
      </c>
      <c r="P26" s="39">
        <v>0</v>
      </c>
      <c r="Q26" s="39">
        <v>0</v>
      </c>
      <c r="R26" s="39">
        <v>0</v>
      </c>
      <c r="S26" s="39">
        <v>0</v>
      </c>
      <c r="T26" s="39">
        <v>0</v>
      </c>
      <c r="U26" s="39">
        <v>0</v>
      </c>
      <c r="V26" s="39">
        <v>0</v>
      </c>
      <c r="W26" s="39">
        <v>5.0000000000000001E-3</v>
      </c>
      <c r="X26" s="39">
        <v>5.0000000000000001E-3</v>
      </c>
      <c r="Y26" s="39">
        <v>5.0000000000000001E-3</v>
      </c>
      <c r="Z26" s="39">
        <v>5.5E-2</v>
      </c>
      <c r="AA26" s="39">
        <v>5.5E-2</v>
      </c>
      <c r="AB26" s="39">
        <v>5.5E-2</v>
      </c>
      <c r="AC26" s="39">
        <v>5.5E-2</v>
      </c>
      <c r="AD26" s="39">
        <v>5.5E-2</v>
      </c>
      <c r="AE26" s="39">
        <v>5.5E-2</v>
      </c>
      <c r="AF26" s="39">
        <v>5.5E-2</v>
      </c>
      <c r="AG26" s="39">
        <v>5.5E-2</v>
      </c>
      <c r="AH26" s="39">
        <v>0.06</v>
      </c>
      <c r="AI26" s="39">
        <v>0.06</v>
      </c>
      <c r="AJ26" s="39">
        <v>0.06</v>
      </c>
      <c r="AK26" s="39">
        <v>0.06</v>
      </c>
      <c r="AL26" s="39">
        <v>0.06</v>
      </c>
      <c r="AM26" s="39">
        <v>0.06</v>
      </c>
      <c r="AN26" s="39">
        <v>6.5000000000000002E-2</v>
      </c>
      <c r="AO26" s="39">
        <v>6.5000000000000002E-2</v>
      </c>
      <c r="AP26" s="39">
        <v>0.08</v>
      </c>
      <c r="AQ26" s="39">
        <v>0.08</v>
      </c>
      <c r="AR26" s="39">
        <v>7.0000000000000007E-2</v>
      </c>
      <c r="AS26" s="39">
        <v>7.0000000000000007E-2</v>
      </c>
      <c r="AT26" s="39">
        <v>0.06</v>
      </c>
      <c r="AU26" s="39">
        <v>0.06</v>
      </c>
      <c r="AV26" s="39">
        <v>0.06</v>
      </c>
      <c r="AW26" s="39">
        <v>0.06</v>
      </c>
      <c r="AX26" s="39">
        <v>0.06</v>
      </c>
      <c r="AY26" s="39">
        <v>0.06</v>
      </c>
      <c r="AZ26" s="39">
        <v>0.06</v>
      </c>
      <c r="BA26" s="39">
        <v>0.06</v>
      </c>
      <c r="BB26" s="39">
        <v>0.06</v>
      </c>
      <c r="BC26" s="39">
        <v>0.06</v>
      </c>
      <c r="BD26" s="39">
        <v>0.06</v>
      </c>
      <c r="BE26" s="39">
        <f>6%+(6%*14%)</f>
        <v>6.8400000000000002E-2</v>
      </c>
      <c r="BF26" s="39">
        <v>0.06</v>
      </c>
      <c r="BG26" s="39">
        <v>0.06</v>
      </c>
      <c r="BH26" s="39">
        <v>0.06</v>
      </c>
      <c r="BI26" s="39">
        <v>0.06</v>
      </c>
      <c r="BJ26" s="39">
        <v>0.06</v>
      </c>
      <c r="BK26" s="39">
        <v>5.5E-2</v>
      </c>
      <c r="BL26" s="39">
        <v>0.05</v>
      </c>
      <c r="BM26" s="39">
        <v>4.4999999999999998E-2</v>
      </c>
      <c r="BN26" s="39">
        <v>0.04</v>
      </c>
      <c r="BO26" s="39">
        <v>3.5000000000000003E-2</v>
      </c>
      <c r="BP26" s="39">
        <v>0.03</v>
      </c>
      <c r="BQ26" s="39">
        <v>0.03</v>
      </c>
      <c r="BR26" s="39">
        <v>0.03</v>
      </c>
      <c r="BS26" s="39">
        <v>0.04</v>
      </c>
      <c r="BT26" s="39">
        <v>0.04</v>
      </c>
      <c r="BU26" s="39">
        <v>0.04</v>
      </c>
      <c r="BV26" s="39">
        <v>0.04</v>
      </c>
      <c r="BW26" s="39">
        <v>0.04</v>
      </c>
      <c r="BX26" s="39">
        <v>0.04</v>
      </c>
      <c r="BY26" s="39">
        <v>0.04</v>
      </c>
      <c r="BZ26" s="39">
        <v>0.04</v>
      </c>
      <c r="CA26" s="39">
        <v>0.04</v>
      </c>
      <c r="CB26" s="39">
        <v>0.04</v>
      </c>
      <c r="CC26" s="39">
        <v>0.04</v>
      </c>
      <c r="CD26" s="39">
        <v>0.04</v>
      </c>
      <c r="CE26" s="39">
        <v>0.04</v>
      </c>
      <c r="CF26" s="39">
        <v>0.04</v>
      </c>
      <c r="CG26" s="39">
        <v>0.05</v>
      </c>
      <c r="CH26" s="39">
        <v>0.05</v>
      </c>
      <c r="CI26" s="39">
        <v>0.05</v>
      </c>
      <c r="CJ26" s="39">
        <v>0.05</v>
      </c>
      <c r="CK26" s="39">
        <v>0.05</v>
      </c>
      <c r="CL26" s="39">
        <v>0.05</v>
      </c>
      <c r="CM26" s="39">
        <v>0.05</v>
      </c>
      <c r="CN26" s="39">
        <v>0.05</v>
      </c>
      <c r="CO26" s="39">
        <v>0.05</v>
      </c>
      <c r="CP26" s="39">
        <v>0.05</v>
      </c>
      <c r="CQ26" s="39">
        <v>0.05</v>
      </c>
      <c r="CR26" s="39">
        <v>0.05</v>
      </c>
      <c r="CS26" s="39">
        <v>0.05</v>
      </c>
      <c r="CT26" s="39">
        <v>0.05</v>
      </c>
      <c r="CU26" s="39">
        <v>0.05</v>
      </c>
      <c r="CV26" s="39">
        <v>0.05</v>
      </c>
      <c r="CW26" s="39">
        <v>0.05</v>
      </c>
      <c r="CX26" s="39">
        <v>0.05</v>
      </c>
      <c r="CY26" s="39">
        <v>0.05</v>
      </c>
      <c r="CZ26" s="39">
        <v>0.05</v>
      </c>
      <c r="DA26" s="39">
        <v>0.05</v>
      </c>
      <c r="DB26" s="39">
        <v>0.05</v>
      </c>
      <c r="DC26" s="39">
        <v>0.05</v>
      </c>
      <c r="DD26" s="39">
        <v>0.05</v>
      </c>
      <c r="DE26" s="39">
        <v>0.05</v>
      </c>
      <c r="DF26" s="39">
        <v>0.05</v>
      </c>
      <c r="DG26" s="39">
        <v>0.05</v>
      </c>
      <c r="DH26" s="39">
        <v>0.05</v>
      </c>
      <c r="DI26" s="39">
        <v>0.05</v>
      </c>
      <c r="DJ26" s="39">
        <v>0.05</v>
      </c>
      <c r="DK26" s="39">
        <v>0.05</v>
      </c>
      <c r="DL26" s="39">
        <v>0.05</v>
      </c>
      <c r="DM26" s="39">
        <v>0.05</v>
      </c>
      <c r="DN26" s="39">
        <v>0.05</v>
      </c>
      <c r="DO26" s="39">
        <v>0.05</v>
      </c>
      <c r="DP26" s="39">
        <v>0.05</v>
      </c>
      <c r="DQ26" s="39">
        <v>0.05</v>
      </c>
      <c r="DR26" s="39">
        <v>0.05</v>
      </c>
      <c r="DS26" s="39">
        <v>0.05</v>
      </c>
      <c r="DT26" s="39">
        <v>0.05</v>
      </c>
      <c r="DU26" s="39">
        <v>0.05</v>
      </c>
      <c r="DV26" s="39">
        <v>4.7E-2</v>
      </c>
      <c r="DW26" s="39">
        <v>4.3999999999999997E-2</v>
      </c>
      <c r="DX26" s="39">
        <v>0.04</v>
      </c>
      <c r="DY26" s="7"/>
      <c r="DZ26" s="7"/>
      <c r="EA26" s="7"/>
      <c r="EB26" s="7"/>
      <c r="EC26" s="7"/>
      <c r="ED26" s="7"/>
      <c r="EE26" s="7"/>
      <c r="EF26" s="7"/>
      <c r="EG26" s="7"/>
      <c r="EH26" s="7"/>
      <c r="EI26" s="7"/>
      <c r="EJ26" s="7"/>
      <c r="EK26" s="7"/>
      <c r="EL26" s="7"/>
      <c r="EM26" s="7"/>
      <c r="EN26" s="7"/>
      <c r="EO26" s="7"/>
      <c r="EP26" s="7"/>
      <c r="EQ26" s="7"/>
      <c r="ER26" s="7"/>
      <c r="ES26" s="7"/>
      <c r="ET26" s="7"/>
      <c r="EU26" s="7"/>
      <c r="EV26" s="7"/>
      <c r="EW26" s="7"/>
      <c r="EX26" s="7"/>
      <c r="EY26" s="7"/>
      <c r="EZ26" s="7"/>
      <c r="FA26" s="7"/>
      <c r="FB26" s="7"/>
      <c r="FC26" s="7"/>
      <c r="FD26" s="7"/>
      <c r="FE26" s="7"/>
      <c r="FF26" s="7"/>
      <c r="FG26" s="7"/>
      <c r="FH26" s="7"/>
      <c r="FI26" s="7"/>
      <c r="FJ26" s="7"/>
      <c r="FK26" s="7"/>
      <c r="FL26" s="7"/>
      <c r="FM26" s="7"/>
      <c r="FN26" s="7"/>
      <c r="FO26" s="7"/>
      <c r="FP26" s="7"/>
      <c r="FQ26" s="41"/>
      <c r="FR26" s="41"/>
      <c r="FS26" s="41"/>
      <c r="FT26" s="41"/>
    </row>
    <row r="27" spans="1:176" ht="15" customHeight="1" x14ac:dyDescent="0.35">
      <c r="A27" s="70" t="s">
        <v>43</v>
      </c>
      <c r="B27" s="3">
        <v>0</v>
      </c>
      <c r="C27" s="39">
        <v>0</v>
      </c>
      <c r="D27" s="39">
        <v>0</v>
      </c>
      <c r="E27" s="39">
        <v>0</v>
      </c>
      <c r="F27" s="39">
        <v>0</v>
      </c>
      <c r="G27" s="39">
        <v>0</v>
      </c>
      <c r="H27" s="39">
        <v>0</v>
      </c>
      <c r="I27" s="39">
        <v>0</v>
      </c>
      <c r="J27" s="39">
        <v>0</v>
      </c>
      <c r="K27" s="39">
        <v>0</v>
      </c>
      <c r="L27" s="39">
        <v>0</v>
      </c>
      <c r="M27" s="39">
        <v>0</v>
      </c>
      <c r="N27" s="39">
        <v>0</v>
      </c>
      <c r="O27" s="39">
        <v>0</v>
      </c>
      <c r="P27" s="39">
        <v>0</v>
      </c>
      <c r="Q27" s="39">
        <v>0</v>
      </c>
      <c r="R27" s="39">
        <v>0</v>
      </c>
      <c r="S27" s="42">
        <v>5.0000000000000001E-3</v>
      </c>
      <c r="T27" s="42">
        <v>5.0000000000000001E-3</v>
      </c>
      <c r="U27" s="42">
        <v>1.4999999999999999E-2</v>
      </c>
      <c r="V27" s="42">
        <v>1.4999999999999999E-2</v>
      </c>
      <c r="W27" s="42">
        <v>0.01</v>
      </c>
      <c r="X27" s="39">
        <v>0.01</v>
      </c>
      <c r="Y27" s="39">
        <v>0.01</v>
      </c>
      <c r="Z27" s="39">
        <v>0.01</v>
      </c>
      <c r="AA27" s="39">
        <v>0.01</v>
      </c>
      <c r="AB27" s="39">
        <v>0.01</v>
      </c>
      <c r="AC27" s="39">
        <v>0.01</v>
      </c>
      <c r="AD27" s="39">
        <v>0.01</v>
      </c>
      <c r="AE27" s="39">
        <v>0.01</v>
      </c>
      <c r="AF27" s="39">
        <v>0.01</v>
      </c>
      <c r="AG27" s="39">
        <v>0.02</v>
      </c>
      <c r="AH27" s="39">
        <v>0.02</v>
      </c>
      <c r="AI27" s="39">
        <v>0.02</v>
      </c>
      <c r="AJ27" s="39">
        <v>0.02</v>
      </c>
      <c r="AK27" s="39">
        <v>0.02</v>
      </c>
      <c r="AL27" s="39">
        <v>0.02</v>
      </c>
      <c r="AM27" s="39">
        <v>0.02</v>
      </c>
      <c r="AN27" s="39">
        <v>0.02</v>
      </c>
      <c r="AO27" s="39">
        <v>0.02</v>
      </c>
      <c r="AP27" s="39">
        <v>0.02</v>
      </c>
      <c r="AQ27" s="39">
        <v>0.02</v>
      </c>
      <c r="AR27" s="39">
        <v>0.02</v>
      </c>
      <c r="AS27" s="39">
        <v>0.02</v>
      </c>
      <c r="AT27" s="39">
        <v>0.02</v>
      </c>
      <c r="AU27" s="39">
        <v>0.02</v>
      </c>
      <c r="AV27" s="39">
        <v>0.02</v>
      </c>
      <c r="AW27" s="39">
        <v>0.02</v>
      </c>
      <c r="AX27" s="39">
        <v>0.02</v>
      </c>
      <c r="AY27" s="39">
        <v>0.02</v>
      </c>
      <c r="AZ27" s="39">
        <v>0.02</v>
      </c>
      <c r="BA27" s="39">
        <v>0.02</v>
      </c>
      <c r="BB27" s="39">
        <v>0.02</v>
      </c>
      <c r="BC27" s="39">
        <v>0.02</v>
      </c>
      <c r="BD27" s="39">
        <v>0.02</v>
      </c>
      <c r="BE27" s="39">
        <v>0.02</v>
      </c>
      <c r="BF27" s="39">
        <v>0.02</v>
      </c>
      <c r="BG27" s="39">
        <v>0.02</v>
      </c>
      <c r="BH27" s="39">
        <v>0.02</v>
      </c>
      <c r="BI27" s="39">
        <v>0.02</v>
      </c>
      <c r="BJ27" s="39">
        <v>0.02</v>
      </c>
      <c r="BK27" s="39">
        <v>0.02</v>
      </c>
      <c r="BL27" s="39">
        <v>0.02</v>
      </c>
      <c r="BM27" s="39">
        <v>0.02</v>
      </c>
      <c r="BN27" s="39">
        <v>0.02</v>
      </c>
      <c r="BO27" s="39">
        <v>0.02</v>
      </c>
      <c r="BP27" s="39">
        <v>0.02</v>
      </c>
      <c r="BQ27" s="39">
        <v>0.02</v>
      </c>
      <c r="BR27" s="39">
        <v>0.02</v>
      </c>
      <c r="BS27" s="39">
        <v>0.02</v>
      </c>
      <c r="BT27" s="39">
        <v>0.02</v>
      </c>
      <c r="BU27" s="39">
        <v>0.05</v>
      </c>
      <c r="BV27" s="39">
        <v>0.05</v>
      </c>
      <c r="BW27" s="39">
        <v>0.05</v>
      </c>
      <c r="BX27" s="39">
        <v>0.05</v>
      </c>
      <c r="BY27" s="39">
        <v>0.05</v>
      </c>
      <c r="BZ27" s="39">
        <v>0.05</v>
      </c>
      <c r="CA27" s="39">
        <v>0.05</v>
      </c>
      <c r="CB27" s="39">
        <v>0.05</v>
      </c>
      <c r="CC27" s="39">
        <v>0.05</v>
      </c>
      <c r="CD27" s="39">
        <v>0.05</v>
      </c>
      <c r="CE27" s="39">
        <v>0.05</v>
      </c>
      <c r="CF27" s="39">
        <v>0.05</v>
      </c>
      <c r="CG27" s="39">
        <v>0.05</v>
      </c>
      <c r="CH27" s="39">
        <v>0.05</v>
      </c>
      <c r="CI27" s="39">
        <v>0.05</v>
      </c>
      <c r="CJ27" s="39">
        <v>0.05</v>
      </c>
      <c r="CK27" s="39">
        <v>0.05</v>
      </c>
      <c r="CL27" s="39">
        <v>0.05</v>
      </c>
      <c r="CM27" s="39">
        <v>0.05</v>
      </c>
      <c r="CN27" s="39">
        <v>0.05</v>
      </c>
      <c r="CO27" s="39">
        <v>6.5000000000000002E-2</v>
      </c>
      <c r="CP27" s="39">
        <v>6.5000000000000002E-2</v>
      </c>
      <c r="CQ27" s="39">
        <v>6.5000000000000002E-2</v>
      </c>
      <c r="CR27" s="39">
        <v>6.25E-2</v>
      </c>
      <c r="CS27" s="39">
        <v>6.25E-2</v>
      </c>
      <c r="CT27" s="39">
        <v>6.25E-2</v>
      </c>
      <c r="CU27" s="39">
        <v>6.25E-2</v>
      </c>
      <c r="CV27" s="39">
        <v>6.25E-2</v>
      </c>
      <c r="CW27" s="39">
        <v>6.25E-2</v>
      </c>
      <c r="CX27" s="39">
        <v>6.25E-2</v>
      </c>
      <c r="CY27" s="39">
        <v>6.25E-2</v>
      </c>
      <c r="CZ27" s="39">
        <v>6.25E-2</v>
      </c>
      <c r="DA27" s="39">
        <v>6.25E-2</v>
      </c>
      <c r="DB27" s="39">
        <v>6.25E-2</v>
      </c>
      <c r="DC27" s="39">
        <v>6.25E-2</v>
      </c>
      <c r="DD27" s="39">
        <v>6.25E-2</v>
      </c>
      <c r="DE27" s="39">
        <v>6.25E-2</v>
      </c>
      <c r="DF27" s="39">
        <v>6.25E-2</v>
      </c>
      <c r="DG27" s="39">
        <v>6.25E-2</v>
      </c>
      <c r="DH27" s="39">
        <v>6.25E-2</v>
      </c>
      <c r="DI27" s="39">
        <v>6.25E-2</v>
      </c>
      <c r="DJ27" s="39">
        <v>6.25E-2</v>
      </c>
      <c r="DK27" s="39">
        <v>6.25E-2</v>
      </c>
      <c r="DL27" s="39">
        <v>6.25E-2</v>
      </c>
      <c r="DM27" s="39">
        <v>6.25E-2</v>
      </c>
      <c r="DN27" s="39">
        <v>6.25E-2</v>
      </c>
      <c r="DO27" s="39">
        <v>6.25E-2</v>
      </c>
      <c r="DP27" s="39">
        <v>6.25E-2</v>
      </c>
      <c r="DQ27" s="39">
        <v>6.25E-2</v>
      </c>
      <c r="DR27" s="39">
        <v>0.04</v>
      </c>
      <c r="DS27" s="39">
        <v>0.04</v>
      </c>
      <c r="DT27" s="39">
        <v>0.04</v>
      </c>
      <c r="DU27" s="39">
        <v>0.04</v>
      </c>
      <c r="DV27" s="39">
        <v>0.04</v>
      </c>
      <c r="DW27" s="39">
        <v>0.04</v>
      </c>
      <c r="DX27" s="39">
        <v>0.04</v>
      </c>
      <c r="DY27" s="7"/>
      <c r="DZ27" s="7"/>
      <c r="EA27" s="7"/>
      <c r="EB27" s="7"/>
      <c r="EC27" s="7"/>
      <c r="ED27" s="7"/>
      <c r="EE27" s="7"/>
      <c r="EF27" s="7"/>
      <c r="EG27" s="7"/>
      <c r="EH27" s="7"/>
      <c r="EI27" s="7"/>
      <c r="EJ27" s="7"/>
      <c r="EK27" s="7"/>
      <c r="EL27" s="7"/>
      <c r="EM27" s="7"/>
      <c r="EN27" s="7"/>
      <c r="EO27" s="7"/>
      <c r="EP27" s="7"/>
      <c r="EQ27" s="7"/>
      <c r="ER27" s="7"/>
      <c r="ES27" s="7"/>
      <c r="ET27" s="7"/>
      <c r="EU27" s="7"/>
      <c r="EV27" s="7"/>
      <c r="EW27" s="7"/>
      <c r="EX27" s="7"/>
      <c r="EY27" s="7"/>
      <c r="EZ27" s="7"/>
      <c r="FA27" s="7"/>
      <c r="FB27" s="7"/>
      <c r="FC27" s="7"/>
      <c r="FD27" s="7"/>
      <c r="FE27" s="7"/>
      <c r="FF27" s="7"/>
      <c r="FG27" s="7"/>
      <c r="FH27" s="7"/>
      <c r="FI27" s="7"/>
      <c r="FJ27" s="7"/>
      <c r="FK27" s="7"/>
      <c r="FL27" s="7"/>
      <c r="FM27" s="7"/>
      <c r="FN27" s="7"/>
      <c r="FO27" s="7"/>
      <c r="FP27" s="7"/>
      <c r="FQ27" s="41"/>
      <c r="FR27" s="41"/>
      <c r="FS27" s="41"/>
      <c r="FT27" s="41"/>
    </row>
    <row r="28" spans="1:176" ht="15" customHeight="1" x14ac:dyDescent="0.35">
      <c r="A28" s="70" t="s">
        <v>44</v>
      </c>
      <c r="B28" s="3">
        <v>0</v>
      </c>
      <c r="C28" s="39">
        <v>0</v>
      </c>
      <c r="D28" s="39">
        <v>0</v>
      </c>
      <c r="E28" s="39">
        <v>0</v>
      </c>
      <c r="F28" s="39">
        <v>0</v>
      </c>
      <c r="G28" s="39">
        <v>0</v>
      </c>
      <c r="H28" s="39">
        <v>0</v>
      </c>
      <c r="I28" s="39">
        <v>0</v>
      </c>
      <c r="J28" s="39">
        <v>0</v>
      </c>
      <c r="K28" s="39">
        <v>0</v>
      </c>
      <c r="L28" s="39">
        <v>0</v>
      </c>
      <c r="M28" s="39">
        <v>0</v>
      </c>
      <c r="N28" s="39">
        <v>0</v>
      </c>
      <c r="O28" s="39">
        <v>0</v>
      </c>
      <c r="P28" s="39">
        <v>0</v>
      </c>
      <c r="Q28" s="39">
        <v>0</v>
      </c>
      <c r="R28" s="39">
        <v>0</v>
      </c>
      <c r="S28" s="39">
        <v>0.01</v>
      </c>
      <c r="T28" s="39">
        <v>0.01</v>
      </c>
      <c r="U28" s="39">
        <v>0.01</v>
      </c>
      <c r="V28" s="39">
        <v>0.01</v>
      </c>
      <c r="W28" s="39">
        <v>0.01</v>
      </c>
      <c r="X28" s="39">
        <v>0.01</v>
      </c>
      <c r="Y28" s="39">
        <v>0.01</v>
      </c>
      <c r="Z28" s="39">
        <v>0.01</v>
      </c>
      <c r="AA28" s="39">
        <v>0.01</v>
      </c>
      <c r="AB28" s="39">
        <v>0.01</v>
      </c>
      <c r="AC28" s="39">
        <v>0.01</v>
      </c>
      <c r="AD28" s="39">
        <v>0.01</v>
      </c>
      <c r="AE28" s="39">
        <v>0.01</v>
      </c>
      <c r="AF28" s="39">
        <v>0.01</v>
      </c>
      <c r="AG28" s="39">
        <v>0.01</v>
      </c>
      <c r="AH28" s="39">
        <v>0.01</v>
      </c>
      <c r="AI28" s="39">
        <v>0.02</v>
      </c>
      <c r="AJ28" s="39">
        <v>0.02</v>
      </c>
      <c r="AK28" s="39">
        <v>0.02</v>
      </c>
      <c r="AL28" s="39">
        <v>0.02</v>
      </c>
      <c r="AM28" s="39">
        <v>0.03</v>
      </c>
      <c r="AN28" s="39">
        <v>0.03</v>
      </c>
      <c r="AO28" s="39">
        <v>0.03</v>
      </c>
      <c r="AP28" s="39">
        <v>0.03</v>
      </c>
      <c r="AQ28" s="39">
        <v>0.03</v>
      </c>
      <c r="AR28" s="39">
        <v>0.03</v>
      </c>
      <c r="AS28" s="39">
        <v>0.03</v>
      </c>
      <c r="AT28" s="39">
        <v>0.03</v>
      </c>
      <c r="AU28" s="39">
        <v>0.03</v>
      </c>
      <c r="AV28" s="39">
        <v>0.03</v>
      </c>
      <c r="AW28" s="39">
        <v>0.03</v>
      </c>
      <c r="AX28" s="39">
        <v>0.03</v>
      </c>
      <c r="AY28" s="39">
        <v>0.03</v>
      </c>
      <c r="AZ28" s="39">
        <v>0.03</v>
      </c>
      <c r="BA28" s="39">
        <v>0.03</v>
      </c>
      <c r="BB28" s="39">
        <v>0.03</v>
      </c>
      <c r="BC28" s="39">
        <v>0.03</v>
      </c>
      <c r="BD28" s="39">
        <v>0.03</v>
      </c>
      <c r="BE28" s="39">
        <v>0.03</v>
      </c>
      <c r="BF28" s="39">
        <v>0.03</v>
      </c>
      <c r="BG28" s="39">
        <v>0.05</v>
      </c>
      <c r="BH28" s="39">
        <v>0.05</v>
      </c>
      <c r="BI28" s="39">
        <v>0.05</v>
      </c>
      <c r="BJ28" s="42">
        <v>4.4999999999999998E-2</v>
      </c>
      <c r="BK28" s="39">
        <v>4.4999999999999998E-2</v>
      </c>
      <c r="BL28" s="39">
        <v>4.4999999999999998E-2</v>
      </c>
      <c r="BM28" s="39">
        <v>4.4999999999999998E-2</v>
      </c>
      <c r="BN28" s="39">
        <v>4.4999999999999998E-2</v>
      </c>
      <c r="BO28" s="39">
        <v>5.2499999999999998E-2</v>
      </c>
      <c r="BP28" s="39">
        <v>5.2499999999999998E-2</v>
      </c>
      <c r="BQ28" s="39">
        <v>5.2499999999999998E-2</v>
      </c>
      <c r="BR28" s="39">
        <v>5.2499999999999998E-2</v>
      </c>
      <c r="BS28" s="39">
        <v>6.25E-2</v>
      </c>
      <c r="BT28" s="39">
        <v>6.25E-2</v>
      </c>
      <c r="BU28" s="39">
        <v>6.7500000000000004E-2</v>
      </c>
      <c r="BV28" s="39">
        <v>6.7500000000000004E-2</v>
      </c>
      <c r="BW28" s="39">
        <v>6.7500000000000004E-2</v>
      </c>
      <c r="BX28" s="39">
        <v>6.7500000000000004E-2</v>
      </c>
      <c r="BY28" s="39">
        <v>6.7500000000000004E-2</v>
      </c>
      <c r="BZ28" s="39">
        <v>6.7500000000000004E-2</v>
      </c>
      <c r="CA28" s="39">
        <v>6.7500000000000004E-2</v>
      </c>
      <c r="CB28" s="39">
        <v>6.7500000000000004E-2</v>
      </c>
      <c r="CC28" s="39">
        <v>6.7500000000000004E-2</v>
      </c>
      <c r="CD28" s="39">
        <v>6.7500000000000004E-2</v>
      </c>
      <c r="CE28" s="39">
        <v>6.7500000000000004E-2</v>
      </c>
      <c r="CF28" s="39">
        <v>6.7500000000000004E-2</v>
      </c>
      <c r="CG28" s="39">
        <v>6.7500000000000004E-2</v>
      </c>
      <c r="CH28" s="39">
        <v>6.7500000000000004E-2</v>
      </c>
      <c r="CI28" s="39">
        <v>6.7500000000000004E-2</v>
      </c>
      <c r="CJ28" s="39">
        <v>6.7500000000000004E-2</v>
      </c>
      <c r="CK28" s="39">
        <v>6.7500000000000004E-2</v>
      </c>
      <c r="CL28" s="39">
        <v>6.7500000000000004E-2</v>
      </c>
      <c r="CM28" s="39">
        <v>6.7500000000000004E-2</v>
      </c>
      <c r="CN28" s="39">
        <v>6.7500000000000004E-2</v>
      </c>
      <c r="CO28" s="39">
        <v>6.7500000000000004E-2</v>
      </c>
      <c r="CP28" s="39">
        <f>6.75%*1.023</f>
        <v>6.9052500000000003E-2</v>
      </c>
      <c r="CQ28" s="39">
        <f>6.75%*1.047</f>
        <v>7.0672499999999999E-2</v>
      </c>
      <c r="CR28" s="39">
        <f>6.75%*1.047</f>
        <v>7.0672499999999999E-2</v>
      </c>
      <c r="CS28" s="39">
        <f>6.75%*1.047</f>
        <v>7.0672499999999999E-2</v>
      </c>
      <c r="CT28" s="39">
        <v>6.7500000000000004E-2</v>
      </c>
      <c r="CU28" s="39">
        <v>6.7500000000000004E-2</v>
      </c>
      <c r="CV28" s="39">
        <v>6.7500000000000004E-2</v>
      </c>
      <c r="CW28" s="39">
        <v>6.7500000000000004E-2</v>
      </c>
      <c r="CX28" s="39">
        <v>6.7500000000000004E-2</v>
      </c>
      <c r="CY28" s="39">
        <v>6.7500000000000004E-2</v>
      </c>
      <c r="CZ28" s="39">
        <v>6.7500000000000004E-2</v>
      </c>
      <c r="DA28" s="39">
        <v>6.7500000000000004E-2</v>
      </c>
      <c r="DB28" s="39">
        <v>6.7500000000000004E-2</v>
      </c>
      <c r="DC28" s="39">
        <v>6.7500000000000004E-2</v>
      </c>
      <c r="DD28" s="39">
        <v>6.7500000000000004E-2</v>
      </c>
      <c r="DE28" s="39">
        <v>6.7500000000000004E-2</v>
      </c>
      <c r="DF28" s="39">
        <v>6.7500000000000004E-2</v>
      </c>
      <c r="DG28" s="39">
        <v>6.7500000000000004E-2</v>
      </c>
      <c r="DH28" s="39">
        <v>6.7500000000000004E-2</v>
      </c>
      <c r="DI28" s="39">
        <v>6.7500000000000004E-2</v>
      </c>
      <c r="DJ28" s="39">
        <v>6.7500000000000004E-2</v>
      </c>
      <c r="DK28" s="39">
        <v>6.7500000000000004E-2</v>
      </c>
      <c r="DL28" s="39">
        <v>6.7500000000000004E-2</v>
      </c>
      <c r="DM28" s="39">
        <v>6.7500000000000004E-2</v>
      </c>
      <c r="DN28" s="39">
        <v>6.7500000000000004E-2</v>
      </c>
      <c r="DO28" s="39">
        <v>6.7500000000000004E-2</v>
      </c>
      <c r="DP28" s="39">
        <v>6.7500000000000004E-2</v>
      </c>
      <c r="DQ28" s="39">
        <v>6.7500000000000004E-2</v>
      </c>
      <c r="DR28" s="39">
        <v>6.7500000000000004E-2</v>
      </c>
      <c r="DS28" s="39">
        <v>6.7500000000000004E-2</v>
      </c>
      <c r="DT28" s="39">
        <v>6.7500000000000004E-2</v>
      </c>
      <c r="DU28" s="39">
        <v>6.7500000000000004E-2</v>
      </c>
      <c r="DV28" s="39">
        <v>6.7500000000000004E-2</v>
      </c>
      <c r="DW28" s="39">
        <v>6.7500000000000004E-2</v>
      </c>
      <c r="DX28" s="39">
        <v>6.7500000000000004E-2</v>
      </c>
      <c r="DY28" s="7"/>
      <c r="DZ28" s="7"/>
      <c r="EA28" s="7"/>
      <c r="EB28" s="7"/>
      <c r="EC28" s="7"/>
      <c r="ED28" s="7"/>
      <c r="EE28" s="7"/>
      <c r="EF28" s="7"/>
      <c r="EG28" s="7"/>
      <c r="EH28" s="7"/>
      <c r="EI28" s="7"/>
      <c r="EJ28" s="7"/>
      <c r="EK28" s="7"/>
      <c r="EL28" s="7"/>
      <c r="EM28" s="7"/>
      <c r="EN28" s="7"/>
      <c r="EO28" s="7"/>
      <c r="EP28" s="7"/>
      <c r="EQ28" s="7"/>
      <c r="ER28" s="7"/>
      <c r="ES28" s="7"/>
      <c r="ET28" s="7"/>
      <c r="EU28" s="7"/>
      <c r="EV28" s="7"/>
      <c r="EW28" s="7"/>
      <c r="EX28" s="7"/>
      <c r="EY28" s="7"/>
      <c r="EZ28" s="7"/>
      <c r="FA28" s="7"/>
      <c r="FB28" s="7"/>
      <c r="FC28" s="7"/>
      <c r="FD28" s="7"/>
      <c r="FE28" s="7"/>
      <c r="FF28" s="7"/>
      <c r="FG28" s="7"/>
      <c r="FH28" s="7"/>
      <c r="FI28" s="7"/>
      <c r="FJ28" s="7"/>
      <c r="FK28" s="7"/>
      <c r="FL28" s="7"/>
      <c r="FM28" s="7"/>
      <c r="FN28" s="7"/>
      <c r="FO28" s="7"/>
      <c r="FP28" s="7"/>
      <c r="FQ28" s="41"/>
      <c r="FR28" s="41"/>
      <c r="FS28" s="41"/>
      <c r="FT28" s="41"/>
    </row>
    <row r="29" spans="1:176" ht="15" customHeight="1" x14ac:dyDescent="0.35">
      <c r="A29" s="70" t="s">
        <v>45</v>
      </c>
      <c r="B29" s="3">
        <v>0</v>
      </c>
      <c r="C29" s="39">
        <v>0</v>
      </c>
      <c r="D29" s="39">
        <v>0</v>
      </c>
      <c r="E29" s="39">
        <v>0</v>
      </c>
      <c r="F29" s="39">
        <v>0</v>
      </c>
      <c r="G29" s="39">
        <v>0</v>
      </c>
      <c r="H29" s="39">
        <v>0</v>
      </c>
      <c r="I29" s="39">
        <v>0</v>
      </c>
      <c r="J29" s="39">
        <v>0</v>
      </c>
      <c r="K29" s="39">
        <v>0</v>
      </c>
      <c r="L29" s="39">
        <v>0</v>
      </c>
      <c r="M29" s="39">
        <v>0</v>
      </c>
      <c r="N29" s="39">
        <v>0</v>
      </c>
      <c r="O29" s="39">
        <v>0</v>
      </c>
      <c r="P29" s="39">
        <v>0</v>
      </c>
      <c r="Q29" s="39">
        <v>0</v>
      </c>
      <c r="R29" s="39">
        <v>0</v>
      </c>
      <c r="S29" s="39">
        <v>0</v>
      </c>
      <c r="T29" s="39">
        <v>0</v>
      </c>
      <c r="U29" s="39">
        <v>0</v>
      </c>
      <c r="V29" s="39">
        <v>0</v>
      </c>
      <c r="W29" s="39">
        <v>0</v>
      </c>
      <c r="X29" s="39">
        <v>0</v>
      </c>
      <c r="Y29" s="39">
        <v>0</v>
      </c>
      <c r="Z29" s="39">
        <v>0</v>
      </c>
      <c r="AA29" s="39">
        <v>0</v>
      </c>
      <c r="AB29" s="39">
        <v>0</v>
      </c>
      <c r="AC29" s="39">
        <v>0</v>
      </c>
      <c r="AD29" s="39">
        <v>0</v>
      </c>
      <c r="AE29" s="39">
        <v>0</v>
      </c>
      <c r="AF29" s="39">
        <v>0</v>
      </c>
      <c r="AG29" s="39">
        <v>0</v>
      </c>
      <c r="AH29" s="39">
        <v>0</v>
      </c>
      <c r="AI29" s="39">
        <v>0</v>
      </c>
      <c r="AJ29" s="39">
        <v>0</v>
      </c>
      <c r="AK29" s="39">
        <v>0</v>
      </c>
      <c r="AL29" s="39">
        <v>0</v>
      </c>
      <c r="AM29" s="39">
        <v>0</v>
      </c>
      <c r="AN29" s="39">
        <v>0</v>
      </c>
      <c r="AO29" s="39">
        <v>0</v>
      </c>
      <c r="AP29" s="39">
        <v>0</v>
      </c>
      <c r="AQ29" s="39">
        <v>0</v>
      </c>
      <c r="AR29" s="39">
        <v>0</v>
      </c>
      <c r="AS29" s="39">
        <v>0</v>
      </c>
      <c r="AT29" s="39">
        <v>0</v>
      </c>
      <c r="AU29" s="39">
        <v>0</v>
      </c>
      <c r="AV29" s="39">
        <v>0</v>
      </c>
      <c r="AW29" s="39">
        <v>0</v>
      </c>
      <c r="AX29" s="39">
        <v>0</v>
      </c>
      <c r="AY29" s="39">
        <v>0</v>
      </c>
      <c r="AZ29" s="39">
        <v>0</v>
      </c>
      <c r="BA29" s="39">
        <v>0</v>
      </c>
      <c r="BB29" s="39">
        <v>0</v>
      </c>
      <c r="BC29" s="39">
        <v>0</v>
      </c>
      <c r="BD29" s="39">
        <v>0</v>
      </c>
      <c r="BE29" s="39">
        <v>0</v>
      </c>
      <c r="BF29" s="39">
        <v>0</v>
      </c>
      <c r="BG29" s="39">
        <v>0</v>
      </c>
      <c r="BH29" s="39">
        <v>0</v>
      </c>
      <c r="BI29" s="39">
        <v>0</v>
      </c>
      <c r="BJ29" s="39">
        <v>0</v>
      </c>
      <c r="BK29" s="39">
        <v>0</v>
      </c>
      <c r="BL29" s="39">
        <v>0</v>
      </c>
      <c r="BM29" s="39">
        <v>0</v>
      </c>
      <c r="BN29" s="39">
        <v>0</v>
      </c>
      <c r="BO29" s="39">
        <v>0</v>
      </c>
      <c r="BP29" s="39">
        <v>0</v>
      </c>
      <c r="BQ29" s="39">
        <v>0</v>
      </c>
      <c r="BR29" s="39">
        <v>0.02</v>
      </c>
      <c r="BS29" s="39">
        <v>0.02</v>
      </c>
      <c r="BT29" s="39">
        <v>2.5999999999999999E-2</v>
      </c>
      <c r="BU29" s="39">
        <v>0.02</v>
      </c>
      <c r="BV29" s="39">
        <v>0.03</v>
      </c>
      <c r="BW29" s="39">
        <v>3.2500000000000001E-2</v>
      </c>
      <c r="BX29" s="39">
        <v>2.75E-2</v>
      </c>
      <c r="BY29" s="39">
        <v>3.3000000000000002E-2</v>
      </c>
      <c r="BZ29" s="39">
        <v>4.675E-2</v>
      </c>
      <c r="CA29" s="39">
        <v>4.9500000000000002E-2</v>
      </c>
      <c r="CB29" s="39">
        <v>4.3999999999999997E-2</v>
      </c>
      <c r="CC29" s="39">
        <v>4.9500000000000002E-2</v>
      </c>
      <c r="CD29" s="39">
        <v>4.1250000000000002E-2</v>
      </c>
      <c r="CE29" s="39">
        <v>4.1250000000000002E-2</v>
      </c>
      <c r="CF29" s="39">
        <v>6.3E-2</v>
      </c>
      <c r="CG29" s="39">
        <v>7.0000000000000007E-2</v>
      </c>
      <c r="CH29" s="39">
        <v>6.6500000000000004E-2</v>
      </c>
      <c r="CI29" s="39">
        <v>7.0000000000000007E-2</v>
      </c>
      <c r="CJ29" s="39">
        <v>6.6500000000000004E-2</v>
      </c>
      <c r="CK29" s="39">
        <v>6.6500000000000004E-2</v>
      </c>
      <c r="CL29" s="39">
        <v>6.6500000000000004E-2</v>
      </c>
      <c r="CM29" s="39">
        <v>6.6500000000000004E-2</v>
      </c>
      <c r="CN29" s="39">
        <v>7.2400000000000006E-2</v>
      </c>
      <c r="CO29" s="39">
        <f>7.81%</f>
        <v>7.8100000000000003E-2</v>
      </c>
      <c r="CP29" s="39">
        <v>7.8100000000000003E-2</v>
      </c>
      <c r="CQ29" s="39">
        <v>7.8100000000000003E-2</v>
      </c>
      <c r="CR29" s="39">
        <v>7.8100000000000003E-2</v>
      </c>
      <c r="CS29" s="39">
        <v>7.8100000000000003E-2</v>
      </c>
      <c r="CT29" s="39">
        <v>7.8100000000000003E-2</v>
      </c>
      <c r="CU29" s="39">
        <v>7.8100000000000003E-2</v>
      </c>
      <c r="CV29" s="39">
        <v>7.8100000000000003E-2</v>
      </c>
      <c r="CW29" s="39">
        <v>7.8100000000000003E-2</v>
      </c>
      <c r="CX29" s="39">
        <v>7.8100000000000003E-2</v>
      </c>
      <c r="CY29" s="39">
        <v>7.8100000000000003E-2</v>
      </c>
      <c r="CZ29" s="39">
        <v>7.8100000000000003E-2</v>
      </c>
      <c r="DA29" s="39">
        <v>7.8100000000000003E-2</v>
      </c>
      <c r="DB29" s="39">
        <v>7.8100000000000003E-2</v>
      </c>
      <c r="DC29" s="39">
        <v>7.8100000000000003E-2</v>
      </c>
      <c r="DD29" s="39">
        <v>7.8100000000000003E-2</v>
      </c>
      <c r="DE29" s="39">
        <v>7.8100000000000003E-2</v>
      </c>
      <c r="DF29" s="39">
        <v>7.8100000000000003E-2</v>
      </c>
      <c r="DG29" s="39">
        <v>7.8100000000000003E-2</v>
      </c>
      <c r="DH29" s="39">
        <v>7.8100000000000003E-2</v>
      </c>
      <c r="DI29" s="39">
        <v>7.8100000000000003E-2</v>
      </c>
      <c r="DJ29" s="39">
        <v>7.8100000000000003E-2</v>
      </c>
      <c r="DK29" s="39">
        <v>7.8100000000000003E-2</v>
      </c>
      <c r="DL29" s="39">
        <v>7.8100000000000003E-2</v>
      </c>
      <c r="DM29" s="39">
        <v>7.8100000000000003E-2</v>
      </c>
      <c r="DN29" s="39">
        <v>7.8100000000000003E-2</v>
      </c>
      <c r="DO29" s="39">
        <v>7.8100000000000003E-2</v>
      </c>
      <c r="DP29" s="39">
        <v>7.8100000000000003E-2</v>
      </c>
      <c r="DQ29" s="39">
        <v>7.8100000000000003E-2</v>
      </c>
      <c r="DR29" s="39">
        <v>7.8100000000000003E-2</v>
      </c>
      <c r="DS29" s="39">
        <v>7.8100000000000003E-2</v>
      </c>
      <c r="DT29" s="39">
        <v>7.4999999999999997E-2</v>
      </c>
      <c r="DU29" s="39">
        <v>7.2499999999999995E-2</v>
      </c>
      <c r="DV29" s="39">
        <v>5.8400000000000001E-2</v>
      </c>
      <c r="DW29" s="39">
        <v>5.1999999999999998E-2</v>
      </c>
      <c r="DX29" s="39">
        <v>4.5499999999999999E-2</v>
      </c>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41"/>
      <c r="FR29" s="41"/>
      <c r="FS29" s="41"/>
      <c r="FT29" s="41"/>
    </row>
    <row r="30" spans="1:176" ht="15" customHeight="1" x14ac:dyDescent="0.35">
      <c r="A30" s="70" t="s">
        <v>46</v>
      </c>
      <c r="B30" s="3">
        <v>0</v>
      </c>
      <c r="C30" s="39">
        <v>0</v>
      </c>
      <c r="D30" s="39">
        <v>0</v>
      </c>
      <c r="E30" s="39">
        <v>0</v>
      </c>
      <c r="F30" s="39">
        <v>0</v>
      </c>
      <c r="G30" s="39">
        <v>0</v>
      </c>
      <c r="H30" s="39">
        <v>0</v>
      </c>
      <c r="I30" s="39">
        <v>0</v>
      </c>
      <c r="J30" s="39">
        <v>0</v>
      </c>
      <c r="K30" s="39">
        <v>0</v>
      </c>
      <c r="L30" s="39">
        <v>0</v>
      </c>
      <c r="M30" s="39">
        <v>0</v>
      </c>
      <c r="N30" s="39">
        <v>0</v>
      </c>
      <c r="O30" s="39">
        <v>0</v>
      </c>
      <c r="P30" s="39">
        <v>0</v>
      </c>
      <c r="Q30" s="39">
        <v>0</v>
      </c>
      <c r="R30" s="39">
        <v>0</v>
      </c>
      <c r="S30" s="39">
        <v>0</v>
      </c>
      <c r="T30" s="39">
        <v>0</v>
      </c>
      <c r="U30" s="39">
        <v>0</v>
      </c>
      <c r="V30" s="39">
        <v>0</v>
      </c>
      <c r="W30" s="39">
        <v>0</v>
      </c>
      <c r="X30" s="39">
        <v>0</v>
      </c>
      <c r="Y30" s="39">
        <v>0</v>
      </c>
      <c r="Z30" s="39">
        <v>0</v>
      </c>
      <c r="AA30" s="39">
        <v>0</v>
      </c>
      <c r="AB30" s="39">
        <v>0</v>
      </c>
      <c r="AC30" s="39">
        <v>0</v>
      </c>
      <c r="AD30" s="39">
        <v>0</v>
      </c>
      <c r="AE30" s="39">
        <v>0</v>
      </c>
      <c r="AF30" s="39">
        <v>0</v>
      </c>
      <c r="AG30" s="39">
        <v>0</v>
      </c>
      <c r="AH30" s="39">
        <v>0</v>
      </c>
      <c r="AI30" s="39">
        <v>0</v>
      </c>
      <c r="AJ30" s="39">
        <v>0</v>
      </c>
      <c r="AK30" s="39">
        <v>0</v>
      </c>
      <c r="AL30" s="39">
        <v>0</v>
      </c>
      <c r="AM30" s="39">
        <v>0</v>
      </c>
      <c r="AN30" s="39">
        <v>0</v>
      </c>
      <c r="AO30" s="39">
        <v>0</v>
      </c>
      <c r="AP30" s="39">
        <v>0</v>
      </c>
      <c r="AQ30" s="39">
        <v>0</v>
      </c>
      <c r="AR30" s="39">
        <v>0</v>
      </c>
      <c r="AS30" s="39">
        <v>0</v>
      </c>
      <c r="AT30" s="39">
        <v>0</v>
      </c>
      <c r="AU30" s="39">
        <v>0</v>
      </c>
      <c r="AV30" s="39">
        <v>0</v>
      </c>
      <c r="AW30" s="39">
        <v>0</v>
      </c>
      <c r="AX30" s="39">
        <v>0</v>
      </c>
      <c r="AY30" s="39">
        <v>0</v>
      </c>
      <c r="AZ30" s="39">
        <v>0</v>
      </c>
      <c r="BA30" s="39">
        <v>0</v>
      </c>
      <c r="BB30" s="39">
        <v>0</v>
      </c>
      <c r="BC30" s="39">
        <v>0</v>
      </c>
      <c r="BD30" s="39">
        <v>0</v>
      </c>
      <c r="BE30" s="39">
        <v>0</v>
      </c>
      <c r="BF30" s="39">
        <v>0</v>
      </c>
      <c r="BG30" s="39">
        <v>0</v>
      </c>
      <c r="BH30" s="39">
        <v>0</v>
      </c>
      <c r="BI30" s="39">
        <v>0</v>
      </c>
      <c r="BJ30" s="39">
        <v>0</v>
      </c>
      <c r="BK30" s="39">
        <v>0</v>
      </c>
      <c r="BL30" s="39">
        <v>0</v>
      </c>
      <c r="BM30" s="39">
        <v>0</v>
      </c>
      <c r="BN30" s="39">
        <v>0</v>
      </c>
      <c r="BO30" s="39">
        <v>0</v>
      </c>
      <c r="BP30" s="39">
        <v>0</v>
      </c>
      <c r="BQ30" s="39">
        <v>0</v>
      </c>
      <c r="BR30" s="39">
        <v>0</v>
      </c>
      <c r="BS30" s="39">
        <v>0</v>
      </c>
      <c r="BT30" s="39">
        <v>0</v>
      </c>
      <c r="BU30" s="39">
        <v>0</v>
      </c>
      <c r="BV30" s="39">
        <v>0</v>
      </c>
      <c r="BW30" s="39">
        <v>0</v>
      </c>
      <c r="BX30" s="39">
        <v>0</v>
      </c>
      <c r="BY30" s="39">
        <v>0</v>
      </c>
      <c r="BZ30" s="39">
        <v>0</v>
      </c>
      <c r="CA30" s="39">
        <v>0</v>
      </c>
      <c r="CB30" s="39">
        <v>0</v>
      </c>
      <c r="CC30" s="39">
        <v>0</v>
      </c>
      <c r="CD30" s="39">
        <v>0</v>
      </c>
      <c r="CE30" s="39">
        <v>0</v>
      </c>
      <c r="CF30" s="39">
        <v>0</v>
      </c>
      <c r="CG30" s="39">
        <v>0</v>
      </c>
      <c r="CH30" s="39">
        <v>0</v>
      </c>
      <c r="CI30" s="39">
        <v>0</v>
      </c>
      <c r="CJ30" s="39">
        <v>0</v>
      </c>
      <c r="CK30" s="39">
        <v>0</v>
      </c>
      <c r="CL30" s="39">
        <v>0</v>
      </c>
      <c r="CM30" s="39">
        <v>0</v>
      </c>
      <c r="CN30" s="39">
        <v>0</v>
      </c>
      <c r="CO30" s="39">
        <v>0</v>
      </c>
      <c r="CP30" s="39">
        <v>0</v>
      </c>
      <c r="CQ30" s="39">
        <v>0</v>
      </c>
      <c r="CR30" s="39">
        <v>0</v>
      </c>
      <c r="CS30" s="39">
        <v>0</v>
      </c>
      <c r="CT30" s="39">
        <v>0</v>
      </c>
      <c r="CU30" s="39">
        <v>0</v>
      </c>
      <c r="CV30" s="39">
        <v>0</v>
      </c>
      <c r="CW30" s="39">
        <v>0</v>
      </c>
      <c r="CX30" s="39">
        <v>0</v>
      </c>
      <c r="CY30" s="39">
        <v>0</v>
      </c>
      <c r="CZ30" s="39">
        <v>0</v>
      </c>
      <c r="DA30" s="39">
        <v>0</v>
      </c>
      <c r="DB30" s="39">
        <v>0</v>
      </c>
      <c r="DC30" s="39">
        <v>0</v>
      </c>
      <c r="DD30" s="39">
        <v>0</v>
      </c>
      <c r="DE30" s="39">
        <v>0</v>
      </c>
      <c r="DF30" s="39">
        <v>0</v>
      </c>
      <c r="DG30" s="39">
        <v>0</v>
      </c>
      <c r="DH30" s="39">
        <v>0</v>
      </c>
      <c r="DI30" s="39">
        <v>0</v>
      </c>
      <c r="DJ30" s="39">
        <v>0</v>
      </c>
      <c r="DK30" s="39">
        <v>0</v>
      </c>
      <c r="DL30" s="39">
        <v>0</v>
      </c>
      <c r="DM30" s="39">
        <v>0</v>
      </c>
      <c r="DN30" s="39">
        <v>0</v>
      </c>
      <c r="DO30" s="39">
        <v>0</v>
      </c>
      <c r="DP30" s="39">
        <v>0</v>
      </c>
      <c r="DQ30" s="39">
        <v>0</v>
      </c>
      <c r="DR30" s="39">
        <v>0</v>
      </c>
      <c r="DS30" s="39">
        <v>0</v>
      </c>
      <c r="DT30" s="39">
        <v>0</v>
      </c>
      <c r="DU30" s="39">
        <v>0</v>
      </c>
      <c r="DV30" s="39">
        <v>0</v>
      </c>
      <c r="DW30" s="39">
        <v>0</v>
      </c>
      <c r="DX30" s="39">
        <v>0</v>
      </c>
      <c r="DY30" s="7"/>
      <c r="DZ30" s="7"/>
      <c r="EA30" s="7"/>
      <c r="EB30" s="7"/>
      <c r="EC30" s="7"/>
      <c r="ED30" s="7"/>
      <c r="EE30" s="7"/>
      <c r="EF30" s="7"/>
      <c r="EG30" s="7"/>
      <c r="EH30" s="7"/>
      <c r="EI30" s="7"/>
      <c r="EJ30" s="7"/>
      <c r="EK30" s="7"/>
      <c r="EL30" s="7"/>
      <c r="EM30" s="7"/>
      <c r="EN30" s="7"/>
      <c r="EO30" s="7"/>
      <c r="EP30" s="7"/>
      <c r="EQ30" s="7"/>
      <c r="ER30" s="7"/>
      <c r="ES30" s="7"/>
      <c r="ET30" s="7"/>
      <c r="EU30" s="7"/>
      <c r="EV30" s="7"/>
      <c r="EW30" s="7"/>
      <c r="EX30" s="7"/>
      <c r="EY30" s="7"/>
      <c r="EZ30" s="7"/>
      <c r="FA30" s="7"/>
      <c r="FB30" s="7"/>
      <c r="FC30" s="7"/>
      <c r="FD30" s="7"/>
      <c r="FE30" s="7"/>
      <c r="FF30" s="7"/>
      <c r="FG30" s="7"/>
      <c r="FH30" s="7"/>
      <c r="FI30" s="7"/>
      <c r="FJ30" s="7"/>
      <c r="FK30" s="7"/>
      <c r="FL30" s="7"/>
      <c r="FM30" s="7"/>
      <c r="FN30" s="7"/>
      <c r="FO30" s="7"/>
      <c r="FP30" s="7"/>
      <c r="FQ30" s="41"/>
      <c r="FR30" s="41"/>
      <c r="FS30" s="41"/>
      <c r="FT30" s="41"/>
    </row>
    <row r="31" spans="1:176" ht="15" customHeight="1" x14ac:dyDescent="0.35">
      <c r="A31" s="70" t="s">
        <v>47</v>
      </c>
      <c r="B31" s="3">
        <v>0</v>
      </c>
      <c r="C31" s="39">
        <v>0</v>
      </c>
      <c r="D31" s="39">
        <v>0</v>
      </c>
      <c r="E31" s="39">
        <v>0</v>
      </c>
      <c r="F31" s="39">
        <v>0</v>
      </c>
      <c r="G31" s="39">
        <v>0</v>
      </c>
      <c r="H31" s="39">
        <v>0</v>
      </c>
      <c r="I31" s="39">
        <v>0</v>
      </c>
      <c r="J31" s="39">
        <v>0</v>
      </c>
      <c r="K31" s="39">
        <v>0</v>
      </c>
      <c r="L31" s="39">
        <v>0</v>
      </c>
      <c r="M31" s="39">
        <v>0</v>
      </c>
      <c r="N31" s="39">
        <v>0</v>
      </c>
      <c r="O31" s="39">
        <v>0</v>
      </c>
      <c r="P31" s="39">
        <v>0</v>
      </c>
      <c r="Q31" s="39">
        <v>0</v>
      </c>
      <c r="R31" s="39">
        <v>0</v>
      </c>
      <c r="S31" s="39">
        <v>0</v>
      </c>
      <c r="T31" s="39">
        <v>0</v>
      </c>
      <c r="U31" s="39">
        <v>0</v>
      </c>
      <c r="V31" s="39">
        <v>0</v>
      </c>
      <c r="W31" s="39">
        <v>0</v>
      </c>
      <c r="X31" s="39">
        <v>0</v>
      </c>
      <c r="Y31" s="39">
        <v>0</v>
      </c>
      <c r="Z31" s="39">
        <v>0</v>
      </c>
      <c r="AA31" s="39">
        <v>0</v>
      </c>
      <c r="AB31" s="39">
        <v>0</v>
      </c>
      <c r="AC31" s="39">
        <v>0</v>
      </c>
      <c r="AD31" s="39">
        <v>0</v>
      </c>
      <c r="AE31" s="39">
        <v>0</v>
      </c>
      <c r="AF31" s="39">
        <v>0</v>
      </c>
      <c r="AG31" s="39">
        <v>0</v>
      </c>
      <c r="AH31" s="39">
        <v>0</v>
      </c>
      <c r="AI31" s="39">
        <v>0</v>
      </c>
      <c r="AJ31" s="39">
        <v>0</v>
      </c>
      <c r="AK31" s="39">
        <v>0</v>
      </c>
      <c r="AL31" s="39">
        <v>0</v>
      </c>
      <c r="AM31" s="39">
        <v>0</v>
      </c>
      <c r="AN31" s="39">
        <v>0</v>
      </c>
      <c r="AO31" s="39">
        <v>0</v>
      </c>
      <c r="AP31" s="39">
        <v>0</v>
      </c>
      <c r="AQ31" s="39">
        <v>0</v>
      </c>
      <c r="AR31" s="39">
        <v>0</v>
      </c>
      <c r="AS31" s="39">
        <v>0</v>
      </c>
      <c r="AT31" s="39">
        <v>0</v>
      </c>
      <c r="AU31" s="39">
        <v>0</v>
      </c>
      <c r="AV31" s="39">
        <v>0</v>
      </c>
      <c r="AW31" s="39">
        <v>0</v>
      </c>
      <c r="AX31" s="39">
        <v>0</v>
      </c>
      <c r="AY31" s="39">
        <v>0</v>
      </c>
      <c r="AZ31" s="39">
        <v>0</v>
      </c>
      <c r="BA31" s="39">
        <v>0</v>
      </c>
      <c r="BB31" s="39">
        <v>0</v>
      </c>
      <c r="BC31" s="39">
        <v>0</v>
      </c>
      <c r="BD31" s="39">
        <v>0</v>
      </c>
      <c r="BE31" s="39">
        <v>0</v>
      </c>
      <c r="BF31" s="39">
        <v>0</v>
      </c>
      <c r="BG31" s="39">
        <v>0</v>
      </c>
      <c r="BH31" s="39">
        <v>0</v>
      </c>
      <c r="BI31" s="39">
        <v>0</v>
      </c>
      <c r="BJ31" s="39">
        <v>0</v>
      </c>
      <c r="BK31" s="39">
        <v>0</v>
      </c>
      <c r="BL31" s="39">
        <v>0</v>
      </c>
      <c r="BM31" s="39">
        <v>0</v>
      </c>
      <c r="BN31" s="39">
        <v>0</v>
      </c>
      <c r="BO31" s="39">
        <v>0</v>
      </c>
      <c r="BP31" s="39">
        <v>0</v>
      </c>
      <c r="BQ31" s="39">
        <v>0</v>
      </c>
      <c r="BR31" s="39">
        <v>0</v>
      </c>
      <c r="BS31" s="39">
        <v>0</v>
      </c>
      <c r="BT31" s="39">
        <v>0</v>
      </c>
      <c r="BU31" s="39">
        <v>7.0000000000000007E-2</v>
      </c>
      <c r="BV31" s="39">
        <v>7.0000000000000007E-2</v>
      </c>
      <c r="BW31" s="39">
        <v>7.0000000000000007E-2</v>
      </c>
      <c r="BX31" s="39">
        <v>7.0000000000000007E-2</v>
      </c>
      <c r="BY31" s="39">
        <v>7.0000000000000007E-2</v>
      </c>
      <c r="BZ31" s="39">
        <v>7.0000000000000007E-2</v>
      </c>
      <c r="CA31" s="39">
        <v>0.08</v>
      </c>
      <c r="CB31" s="39">
        <v>0.08</v>
      </c>
      <c r="CC31" s="39">
        <v>0.08</v>
      </c>
      <c r="CD31" s="39">
        <v>0.08</v>
      </c>
      <c r="CE31" s="39">
        <v>0.08</v>
      </c>
      <c r="CF31" s="39">
        <f>8%*1.135</f>
        <v>9.0800000000000006E-2</v>
      </c>
      <c r="CG31" s="39">
        <f>8%*1.195</f>
        <v>9.5600000000000004E-2</v>
      </c>
      <c r="CH31" s="39">
        <f>8%*1.135</f>
        <v>9.0800000000000006E-2</v>
      </c>
      <c r="CI31" s="39">
        <v>8.2500000000000004E-2</v>
      </c>
      <c r="CJ31" s="39">
        <v>8.2500000000000004E-2</v>
      </c>
      <c r="CK31" s="39">
        <v>0.08</v>
      </c>
      <c r="CL31" s="39">
        <v>0.08</v>
      </c>
      <c r="CM31" s="39">
        <v>0.08</v>
      </c>
      <c r="CN31" s="39">
        <v>0.08</v>
      </c>
      <c r="CO31" s="39">
        <v>0.08</v>
      </c>
      <c r="CP31" s="39">
        <v>0.08</v>
      </c>
      <c r="CQ31" s="39">
        <v>7.4999999999999997E-2</v>
      </c>
      <c r="CR31" s="39">
        <v>7.4999999999999997E-2</v>
      </c>
      <c r="CS31" s="39">
        <v>0.08</v>
      </c>
      <c r="CT31" s="39">
        <v>7.0000000000000007E-2</v>
      </c>
      <c r="CU31" s="39">
        <v>7.0000000000000007E-2</v>
      </c>
      <c r="CV31" s="39">
        <v>7.0000000000000007E-2</v>
      </c>
      <c r="CW31" s="39">
        <v>7.0000000000000007E-2</v>
      </c>
      <c r="CX31" s="39">
        <v>0.08</v>
      </c>
      <c r="CY31" s="39">
        <v>8.5000000000000006E-2</v>
      </c>
      <c r="CZ31" s="39">
        <v>8.5000000000000006E-2</v>
      </c>
      <c r="DA31" s="39">
        <v>8.5000000000000006E-2</v>
      </c>
      <c r="DB31" s="39">
        <v>8.5000000000000006E-2</v>
      </c>
      <c r="DC31" s="39">
        <v>8.5000000000000006E-2</v>
      </c>
      <c r="DD31" s="39">
        <v>8.5000000000000006E-2</v>
      </c>
      <c r="DE31" s="39">
        <v>8.5000000000000006E-2</v>
      </c>
      <c r="DF31" s="39">
        <v>8.5000000000000006E-2</v>
      </c>
      <c r="DG31" s="39">
        <v>8.5000000000000006E-2</v>
      </c>
      <c r="DH31" s="39">
        <v>8.5000000000000006E-2</v>
      </c>
      <c r="DI31" s="39">
        <v>8.5000000000000006E-2</v>
      </c>
      <c r="DJ31" s="39">
        <v>8.5000000000000006E-2</v>
      </c>
      <c r="DK31" s="39">
        <v>8.5000000000000006E-2</v>
      </c>
      <c r="DL31" s="39">
        <v>8.5000000000000006E-2</v>
      </c>
      <c r="DM31" s="39">
        <v>8.5000000000000006E-2</v>
      </c>
      <c r="DN31" s="39">
        <v>8.5000000000000006E-2</v>
      </c>
      <c r="DO31" s="39">
        <v>8.2000000000000003E-2</v>
      </c>
      <c r="DP31" s="39">
        <v>8.2000000000000003E-2</v>
      </c>
      <c r="DQ31" s="39">
        <v>7.6999999999999999E-2</v>
      </c>
      <c r="DR31" s="39">
        <v>7.6999999999999999E-2</v>
      </c>
      <c r="DS31" s="39">
        <v>7.6999999999999999E-2</v>
      </c>
      <c r="DT31" s="39">
        <v>7.5999999999999998E-2</v>
      </c>
      <c r="DU31" s="39">
        <v>7.5999999999999998E-2</v>
      </c>
      <c r="DV31" s="39">
        <v>7.4999999999999997E-2</v>
      </c>
      <c r="DW31" s="39">
        <v>7.4999999999999997E-2</v>
      </c>
      <c r="DX31" s="39">
        <v>7.4999999999999997E-2</v>
      </c>
      <c r="DY31" s="7"/>
      <c r="DZ31" s="7"/>
      <c r="EA31" s="7"/>
      <c r="EB31" s="7"/>
      <c r="EC31" s="7"/>
      <c r="ED31" s="7"/>
      <c r="EE31" s="7"/>
      <c r="EF31" s="7"/>
      <c r="EG31" s="7"/>
      <c r="EH31" s="7"/>
      <c r="EI31" s="7"/>
      <c r="EJ31" s="7"/>
      <c r="EK31" s="7"/>
      <c r="EL31" s="7"/>
      <c r="EM31" s="7"/>
      <c r="EN31" s="7"/>
      <c r="EO31" s="7"/>
      <c r="EP31" s="7"/>
      <c r="EQ31" s="7"/>
      <c r="ER31" s="7"/>
      <c r="ES31" s="7"/>
      <c r="ET31" s="7"/>
      <c r="EU31" s="7"/>
      <c r="EV31" s="7"/>
      <c r="EW31" s="7"/>
      <c r="EX31" s="7"/>
      <c r="EY31" s="7"/>
      <c r="EZ31" s="7"/>
      <c r="FA31" s="7"/>
      <c r="FB31" s="7"/>
      <c r="FC31" s="7"/>
      <c r="FD31" s="7"/>
      <c r="FE31" s="7"/>
      <c r="FF31" s="7"/>
      <c r="FG31" s="7"/>
      <c r="FH31" s="7"/>
      <c r="FI31" s="7"/>
      <c r="FJ31" s="7"/>
      <c r="FK31" s="7"/>
      <c r="FL31" s="7"/>
      <c r="FM31" s="7"/>
      <c r="FN31" s="7"/>
      <c r="FO31" s="7"/>
      <c r="FP31" s="7"/>
      <c r="FQ31" s="41"/>
      <c r="FR31" s="41"/>
      <c r="FS31" s="41"/>
      <c r="FT31" s="41"/>
    </row>
    <row r="32" spans="1:176" ht="15" customHeight="1" x14ac:dyDescent="0.35">
      <c r="A32" s="70" t="s">
        <v>48</v>
      </c>
      <c r="B32" s="3">
        <v>0</v>
      </c>
      <c r="C32" s="39">
        <v>0</v>
      </c>
      <c r="D32" s="39">
        <v>0</v>
      </c>
      <c r="E32" s="39">
        <v>0</v>
      </c>
      <c r="F32" s="39">
        <v>0</v>
      </c>
      <c r="G32" s="39">
        <v>0</v>
      </c>
      <c r="H32" s="39">
        <v>0</v>
      </c>
      <c r="I32" s="39">
        <v>0</v>
      </c>
      <c r="J32" s="39">
        <v>0</v>
      </c>
      <c r="K32" s="39">
        <v>0</v>
      </c>
      <c r="L32" s="39">
        <v>0</v>
      </c>
      <c r="M32" s="39">
        <v>0</v>
      </c>
      <c r="N32" s="39">
        <v>0</v>
      </c>
      <c r="O32" s="39">
        <v>0</v>
      </c>
      <c r="P32" s="39">
        <v>0</v>
      </c>
      <c r="Q32" s="39">
        <v>0</v>
      </c>
      <c r="R32" s="39">
        <v>0</v>
      </c>
      <c r="S32" s="39">
        <v>0</v>
      </c>
      <c r="T32" s="39">
        <v>0</v>
      </c>
      <c r="U32" s="39">
        <v>0</v>
      </c>
      <c r="V32" s="39">
        <v>0</v>
      </c>
      <c r="W32" s="39">
        <v>0</v>
      </c>
      <c r="X32" s="39">
        <v>0</v>
      </c>
      <c r="Y32" s="39">
        <v>0</v>
      </c>
      <c r="Z32" s="39">
        <v>0</v>
      </c>
      <c r="AA32" s="39">
        <v>0</v>
      </c>
      <c r="AB32" s="39">
        <v>0</v>
      </c>
      <c r="AC32" s="39">
        <v>0</v>
      </c>
      <c r="AD32" s="39">
        <v>0</v>
      </c>
      <c r="AE32" s="39">
        <v>0</v>
      </c>
      <c r="AF32" s="39">
        <v>0</v>
      </c>
      <c r="AG32" s="39">
        <v>0</v>
      </c>
      <c r="AH32" s="39">
        <v>0</v>
      </c>
      <c r="AI32" s="39">
        <v>0</v>
      </c>
      <c r="AJ32" s="39">
        <v>0</v>
      </c>
      <c r="AK32" s="39">
        <v>0</v>
      </c>
      <c r="AL32" s="39">
        <v>0</v>
      </c>
      <c r="AM32" s="39">
        <v>0</v>
      </c>
      <c r="AN32" s="39">
        <v>0</v>
      </c>
      <c r="AO32" s="39">
        <v>0</v>
      </c>
      <c r="AP32" s="39">
        <v>0</v>
      </c>
      <c r="AQ32" s="39">
        <v>0</v>
      </c>
      <c r="AR32" s="39">
        <v>0</v>
      </c>
      <c r="AS32" s="39">
        <v>0</v>
      </c>
      <c r="AT32" s="39">
        <v>0</v>
      </c>
      <c r="AU32" s="39">
        <v>0</v>
      </c>
      <c r="AV32" s="39">
        <v>0</v>
      </c>
      <c r="AW32" s="39">
        <v>0</v>
      </c>
      <c r="AX32" s="39">
        <v>0</v>
      </c>
      <c r="AY32" s="39">
        <v>0</v>
      </c>
      <c r="AZ32" s="39">
        <v>0</v>
      </c>
      <c r="BA32" s="39">
        <v>0</v>
      </c>
      <c r="BB32" s="39">
        <v>0</v>
      </c>
      <c r="BC32" s="39">
        <v>0</v>
      </c>
      <c r="BD32" s="39">
        <v>0</v>
      </c>
      <c r="BE32" s="39">
        <v>0</v>
      </c>
      <c r="BF32" s="39">
        <v>0</v>
      </c>
      <c r="BG32" s="39">
        <v>0</v>
      </c>
      <c r="BH32" s="39">
        <v>1.7500000000000002E-2</v>
      </c>
      <c r="BI32" s="39">
        <v>1.7500000000000002E-2</v>
      </c>
      <c r="BJ32" s="39">
        <v>1.7500000000000002E-2</v>
      </c>
      <c r="BK32" s="39">
        <v>1.7500000000000002E-2</v>
      </c>
      <c r="BL32" s="39">
        <v>1.7500000000000002E-2</v>
      </c>
      <c r="BM32" s="39">
        <v>1.7500000000000002E-2</v>
      </c>
      <c r="BN32" s="39">
        <v>1.7500000000000002E-2</v>
      </c>
      <c r="BO32" s="39">
        <v>1.7500000000000002E-2</v>
      </c>
      <c r="BP32" s="39">
        <v>1.7500000000000002E-2</v>
      </c>
      <c r="BQ32" s="39">
        <v>3.2500000000000001E-2</v>
      </c>
      <c r="BR32" s="39">
        <v>3.2500000000000001E-2</v>
      </c>
      <c r="BS32" s="39">
        <v>4.2500000000000003E-2</v>
      </c>
      <c r="BT32" s="39">
        <v>4.2500000000000003E-2</v>
      </c>
      <c r="BU32" s="39">
        <v>4.2500000000000003E-2</v>
      </c>
      <c r="BV32" s="39">
        <v>5.5E-2</v>
      </c>
      <c r="BW32" s="39">
        <v>5.5E-2</v>
      </c>
      <c r="BX32" s="39">
        <v>5.5E-2</v>
      </c>
      <c r="BY32" s="39">
        <v>7.4999999999999997E-2</v>
      </c>
      <c r="BZ32" s="39">
        <v>7.4999999999999997E-2</v>
      </c>
      <c r="CA32" s="39">
        <v>7.4999999999999997E-2</v>
      </c>
      <c r="CB32" s="39">
        <v>7.4999999999999997E-2</v>
      </c>
      <c r="CC32" s="39">
        <v>7.4999999999999997E-2</v>
      </c>
      <c r="CD32" s="39">
        <v>0.09</v>
      </c>
      <c r="CE32" s="39">
        <v>0.09</v>
      </c>
      <c r="CF32" s="39">
        <v>0.09</v>
      </c>
      <c r="CG32" s="39">
        <v>0.09</v>
      </c>
      <c r="CH32" s="39">
        <v>0.09</v>
      </c>
      <c r="CI32" s="39">
        <v>0.09</v>
      </c>
      <c r="CJ32" s="39">
        <v>0.09</v>
      </c>
      <c r="CK32" s="39">
        <v>0.09</v>
      </c>
      <c r="CL32" s="39">
        <v>0.09</v>
      </c>
      <c r="CM32" s="39">
        <v>0.09</v>
      </c>
      <c r="CN32" s="39">
        <v>0.09</v>
      </c>
      <c r="CO32" s="39">
        <v>0.09</v>
      </c>
      <c r="CP32" s="39">
        <v>0.09</v>
      </c>
      <c r="CQ32" s="39">
        <v>0.09</v>
      </c>
      <c r="CR32" s="39">
        <v>0.09</v>
      </c>
      <c r="CS32" s="39">
        <v>0.09</v>
      </c>
      <c r="CT32" s="39">
        <v>7.4999999999999997E-2</v>
      </c>
      <c r="CU32" s="39">
        <v>0.09</v>
      </c>
      <c r="CV32" s="39">
        <v>0.09</v>
      </c>
      <c r="CW32" s="39">
        <v>0.09</v>
      </c>
      <c r="CX32" s="39">
        <v>0.09</v>
      </c>
      <c r="CY32" s="39">
        <v>0.09</v>
      </c>
      <c r="CZ32" s="39">
        <v>0.09</v>
      </c>
      <c r="DA32" s="39">
        <v>0.09</v>
      </c>
      <c r="DB32" s="39">
        <v>0.09</v>
      </c>
      <c r="DC32" s="39">
        <v>0.09</v>
      </c>
      <c r="DD32" s="39">
        <v>0.09</v>
      </c>
      <c r="DE32" s="39">
        <v>0.09</v>
      </c>
      <c r="DF32" s="39">
        <f>9%*1.04</f>
        <v>9.3600000000000003E-2</v>
      </c>
      <c r="DG32" s="39">
        <f>9%*1.04</f>
        <v>9.3600000000000003E-2</v>
      </c>
      <c r="DH32" s="39">
        <v>0.09</v>
      </c>
      <c r="DI32" s="39">
        <v>0.09</v>
      </c>
      <c r="DJ32" s="39">
        <v>0.09</v>
      </c>
      <c r="DK32" s="39">
        <v>0.09</v>
      </c>
      <c r="DL32" s="39">
        <v>0.09</v>
      </c>
      <c r="DM32" s="39">
        <v>0.09</v>
      </c>
      <c r="DN32" s="39">
        <v>0.09</v>
      </c>
      <c r="DO32" s="39">
        <v>0.09</v>
      </c>
      <c r="DP32" s="39">
        <f t="shared" ref="DP32:DX32" si="25">9%+2.5%</f>
        <v>0.11499999999999999</v>
      </c>
      <c r="DQ32" s="39">
        <f t="shared" si="25"/>
        <v>0.11499999999999999</v>
      </c>
      <c r="DR32" s="39">
        <f t="shared" si="25"/>
        <v>0.11499999999999999</v>
      </c>
      <c r="DS32" s="39">
        <f t="shared" si="25"/>
        <v>0.11499999999999999</v>
      </c>
      <c r="DT32" s="39">
        <f t="shared" si="25"/>
        <v>0.11499999999999999</v>
      </c>
      <c r="DU32" s="39">
        <f t="shared" si="25"/>
        <v>0.11499999999999999</v>
      </c>
      <c r="DV32" s="39">
        <f t="shared" si="25"/>
        <v>0.11499999999999999</v>
      </c>
      <c r="DW32" s="39">
        <f t="shared" si="25"/>
        <v>0.11499999999999999</v>
      </c>
      <c r="DX32" s="39">
        <f t="shared" si="25"/>
        <v>0.11499999999999999</v>
      </c>
      <c r="DY32" s="7"/>
      <c r="DZ32" s="7"/>
      <c r="EA32" s="7"/>
      <c r="EB32" s="7"/>
      <c r="EC32" s="7"/>
      <c r="ED32" s="7"/>
      <c r="EE32" s="7"/>
      <c r="EF32" s="7"/>
      <c r="EG32" s="7"/>
      <c r="EH32" s="7"/>
      <c r="EI32" s="7"/>
      <c r="EJ32" s="7"/>
      <c r="EK32" s="7"/>
      <c r="EL32" s="7"/>
      <c r="EM32" s="7"/>
      <c r="EN32" s="7"/>
      <c r="EO32" s="7"/>
      <c r="EP32" s="7"/>
      <c r="EQ32" s="7"/>
      <c r="ER32" s="7"/>
      <c r="ES32" s="7"/>
      <c r="ET32" s="7"/>
      <c r="EU32" s="7"/>
      <c r="EV32" s="7"/>
      <c r="EW32" s="7"/>
      <c r="EX32" s="7"/>
      <c r="EY32" s="7"/>
      <c r="EZ32" s="7"/>
      <c r="FA32" s="7"/>
      <c r="FB32" s="7"/>
      <c r="FC32" s="7"/>
      <c r="FD32" s="7"/>
      <c r="FE32" s="7"/>
      <c r="FF32" s="7"/>
      <c r="FG32" s="7"/>
      <c r="FH32" s="7"/>
      <c r="FI32" s="7"/>
      <c r="FJ32" s="7"/>
      <c r="FK32" s="7"/>
      <c r="FL32" s="7"/>
      <c r="FM32" s="7"/>
      <c r="FN32" s="7"/>
      <c r="FO32" s="7"/>
      <c r="FP32" s="7"/>
      <c r="FQ32" s="41"/>
      <c r="FR32" s="41"/>
      <c r="FS32" s="41"/>
      <c r="FT32" s="41"/>
    </row>
    <row r="33" spans="1:176" ht="15" customHeight="1" x14ac:dyDescent="0.35">
      <c r="A33" s="70" t="s">
        <v>49</v>
      </c>
      <c r="B33" s="3">
        <v>0</v>
      </c>
      <c r="C33" s="39">
        <v>0</v>
      </c>
      <c r="D33" s="39">
        <v>0</v>
      </c>
      <c r="E33" s="39">
        <v>0</v>
      </c>
      <c r="F33" s="39">
        <v>0</v>
      </c>
      <c r="G33" s="39">
        <v>0</v>
      </c>
      <c r="H33" s="39">
        <v>0</v>
      </c>
      <c r="I33" s="39">
        <v>0</v>
      </c>
      <c r="J33" s="39">
        <v>0</v>
      </c>
      <c r="K33" s="39">
        <v>0</v>
      </c>
      <c r="L33" s="39">
        <v>0</v>
      </c>
      <c r="M33" s="39">
        <v>0</v>
      </c>
      <c r="N33" s="39">
        <v>0</v>
      </c>
      <c r="O33" s="39">
        <v>0</v>
      </c>
      <c r="P33" s="39">
        <v>0</v>
      </c>
      <c r="Q33" s="39">
        <v>0</v>
      </c>
      <c r="R33" s="39">
        <v>0</v>
      </c>
      <c r="S33" s="39">
        <v>0</v>
      </c>
      <c r="T33" s="39">
        <v>0</v>
      </c>
      <c r="U33" s="39">
        <v>0</v>
      </c>
      <c r="V33" s="39">
        <v>0</v>
      </c>
      <c r="W33" s="39">
        <v>0</v>
      </c>
      <c r="X33" s="39">
        <v>0</v>
      </c>
      <c r="Y33" s="39">
        <v>0</v>
      </c>
      <c r="Z33" s="39">
        <v>0</v>
      </c>
      <c r="AA33" s="39">
        <v>0</v>
      </c>
      <c r="AB33" s="39">
        <v>0</v>
      </c>
      <c r="AC33" s="39">
        <v>0</v>
      </c>
      <c r="AD33" s="39">
        <v>0</v>
      </c>
      <c r="AE33" s="39">
        <v>0</v>
      </c>
      <c r="AF33" s="39">
        <v>0</v>
      </c>
      <c r="AG33" s="39">
        <v>0</v>
      </c>
      <c r="AH33" s="39">
        <v>0</v>
      </c>
      <c r="AI33" s="39">
        <v>0.02</v>
      </c>
      <c r="AJ33" s="39">
        <v>0.02</v>
      </c>
      <c r="AK33" s="39">
        <v>0.02</v>
      </c>
      <c r="AL33" s="39">
        <v>0.02</v>
      </c>
      <c r="AM33" s="39">
        <v>0.02</v>
      </c>
      <c r="AN33" s="39">
        <v>0.02</v>
      </c>
      <c r="AO33" s="39">
        <v>0.02</v>
      </c>
      <c r="AP33" s="39">
        <v>0.02</v>
      </c>
      <c r="AQ33" s="39">
        <v>0.02</v>
      </c>
      <c r="AR33" s="39">
        <v>0.02</v>
      </c>
      <c r="AS33" s="39">
        <v>0.02</v>
      </c>
      <c r="AT33" s="39">
        <v>0.02</v>
      </c>
      <c r="AU33" s="39">
        <v>0.02</v>
      </c>
      <c r="AV33" s="39">
        <v>0.02</v>
      </c>
      <c r="AW33" s="39">
        <v>0.02</v>
      </c>
      <c r="AX33" s="39">
        <v>0.02</v>
      </c>
      <c r="AY33" s="39">
        <v>0.02</v>
      </c>
      <c r="AZ33" s="39">
        <v>0.02</v>
      </c>
      <c r="BA33" s="39">
        <v>0.02</v>
      </c>
      <c r="BB33" s="39">
        <v>0.02</v>
      </c>
      <c r="BC33" s="39">
        <v>0.02</v>
      </c>
      <c r="BD33" s="39">
        <v>0.02</v>
      </c>
      <c r="BE33" s="39">
        <v>0.02</v>
      </c>
      <c r="BF33" s="39">
        <v>0.02</v>
      </c>
      <c r="BG33" s="39">
        <v>0.02</v>
      </c>
      <c r="BH33" s="39">
        <v>0.02</v>
      </c>
      <c r="BI33" s="39">
        <v>0.02</v>
      </c>
      <c r="BJ33" s="39">
        <v>0.02</v>
      </c>
      <c r="BK33" s="39">
        <v>0.03</v>
      </c>
      <c r="BL33" s="39">
        <v>0.03</v>
      </c>
      <c r="BM33" s="39">
        <v>0.03</v>
      </c>
      <c r="BN33" s="39">
        <v>0.03</v>
      </c>
      <c r="BO33" s="39">
        <v>0.03</v>
      </c>
      <c r="BP33" s="39">
        <v>0.03</v>
      </c>
      <c r="BQ33" s="39">
        <v>0.03</v>
      </c>
      <c r="BR33" s="39">
        <v>0.03</v>
      </c>
      <c r="BS33" s="39">
        <v>0.05</v>
      </c>
      <c r="BT33" s="39">
        <v>0.05</v>
      </c>
      <c r="BU33" s="39">
        <v>0.05</v>
      </c>
      <c r="BV33" s="39">
        <v>0.05</v>
      </c>
      <c r="BW33" s="39">
        <v>0.05</v>
      </c>
      <c r="BX33" s="39">
        <v>0.05</v>
      </c>
      <c r="BY33" s="39">
        <v>0.05</v>
      </c>
      <c r="BZ33" s="39">
        <v>0.05</v>
      </c>
      <c r="CA33" s="39">
        <v>0.05</v>
      </c>
      <c r="CB33" s="39">
        <v>0.05</v>
      </c>
      <c r="CC33" s="39">
        <v>0.05</v>
      </c>
      <c r="CD33" s="39">
        <v>0.05</v>
      </c>
      <c r="CE33" s="39">
        <v>0.05</v>
      </c>
      <c r="CF33" s="39">
        <v>0.06</v>
      </c>
      <c r="CG33" s="39">
        <v>7.1999999999999995E-2</v>
      </c>
      <c r="CH33" s="39">
        <v>7.1999999999999995E-2</v>
      </c>
      <c r="CI33" s="39">
        <v>7.1999999999999995E-2</v>
      </c>
      <c r="CJ33" s="39">
        <v>7.5999999999999998E-2</v>
      </c>
      <c r="CK33" s="39">
        <v>7.5999999999999998E-2</v>
      </c>
      <c r="CL33" s="39">
        <v>7.5999999999999998E-2</v>
      </c>
      <c r="CM33" s="39">
        <v>7.5999999999999998E-2</v>
      </c>
      <c r="CN33" s="39">
        <v>7.5999999999999998E-2</v>
      </c>
      <c r="CO33" s="39">
        <v>7.5999999999999998E-2</v>
      </c>
      <c r="CP33" s="39">
        <v>7.5999999999999998E-2</v>
      </c>
      <c r="CQ33" s="39">
        <f>7.6%*1.18</f>
        <v>8.9679999999999996E-2</v>
      </c>
      <c r="CR33" s="39">
        <v>7.5999999999999998E-2</v>
      </c>
      <c r="CS33" s="39">
        <v>7.5999999999999998E-2</v>
      </c>
      <c r="CT33" s="39">
        <v>7.5999999999999998E-2</v>
      </c>
      <c r="CU33" s="39">
        <v>7.5999999999999998E-2</v>
      </c>
      <c r="CV33" s="39">
        <v>7.5999999999999998E-2</v>
      </c>
      <c r="CW33" s="39">
        <v>7.5999999999999998E-2</v>
      </c>
      <c r="CX33" s="39">
        <v>7.5999999999999998E-2</v>
      </c>
      <c r="CY33" s="39">
        <v>7.5999999999999998E-2</v>
      </c>
      <c r="CZ33" s="39">
        <v>7.5999999999999998E-2</v>
      </c>
      <c r="DA33" s="39">
        <v>7.5999999999999998E-2</v>
      </c>
      <c r="DB33" s="39">
        <v>7.5999999999999998E-2</v>
      </c>
      <c r="DC33" s="39">
        <v>7.5999999999999998E-2</v>
      </c>
      <c r="DD33" s="39">
        <v>7.5999999999999998E-2</v>
      </c>
      <c r="DE33" s="39">
        <v>7.5999999999999998E-2</v>
      </c>
      <c r="DF33" s="39">
        <v>7.5999999999999998E-2</v>
      </c>
      <c r="DG33" s="39">
        <v>7.5999999999999998E-2</v>
      </c>
      <c r="DH33" s="39">
        <v>7.5999999999999998E-2</v>
      </c>
      <c r="DI33" s="39">
        <v>7.5999999999999998E-2</v>
      </c>
      <c r="DJ33" s="39">
        <v>7.5999999999999998E-2</v>
      </c>
      <c r="DK33" s="39">
        <v>7.5999999999999998E-2</v>
      </c>
      <c r="DL33" s="39">
        <v>7.2999999999999995E-2</v>
      </c>
      <c r="DM33" s="39">
        <v>6.9000000000000006E-2</v>
      </c>
      <c r="DN33" s="39">
        <v>6.6000000000000003E-2</v>
      </c>
      <c r="DO33" s="39">
        <v>6.2E-2</v>
      </c>
      <c r="DP33" s="39">
        <v>5.8999999999999997E-2</v>
      </c>
      <c r="DQ33" s="39">
        <v>5.8999999999999997E-2</v>
      </c>
      <c r="DR33" s="39">
        <v>5.8999999999999997E-2</v>
      </c>
      <c r="DS33" s="39">
        <v>5.8999999999999997E-2</v>
      </c>
      <c r="DT33" s="39">
        <v>5.8999999999999997E-2</v>
      </c>
      <c r="DU33" s="39">
        <v>5.8999999999999997E-2</v>
      </c>
      <c r="DV33" s="39">
        <v>5.8999999999999997E-2</v>
      </c>
      <c r="DW33" s="39">
        <v>5.8999999999999997E-2</v>
      </c>
      <c r="DX33" s="39">
        <v>5.8999999999999997E-2</v>
      </c>
      <c r="DY33" s="7"/>
      <c r="DZ33" s="7"/>
      <c r="EA33" s="7"/>
      <c r="EB33" s="7"/>
      <c r="EC33" s="7"/>
      <c r="ED33" s="7"/>
      <c r="EE33" s="7"/>
      <c r="EF33" s="7"/>
      <c r="EG33" s="7"/>
      <c r="EH33" s="7"/>
      <c r="EI33" s="7"/>
      <c r="EJ33" s="7"/>
      <c r="EK33" s="7"/>
      <c r="EL33" s="7"/>
      <c r="EM33" s="7"/>
      <c r="EN33" s="7"/>
      <c r="EO33" s="7"/>
      <c r="EP33" s="7"/>
      <c r="EQ33" s="7"/>
      <c r="ER33" s="7"/>
      <c r="ES33" s="7"/>
      <c r="ET33" s="7"/>
      <c r="EU33" s="7"/>
      <c r="EV33" s="7"/>
      <c r="EW33" s="7"/>
      <c r="EX33" s="7"/>
      <c r="EY33" s="7"/>
      <c r="EZ33" s="7"/>
      <c r="FA33" s="7"/>
      <c r="FB33" s="7"/>
      <c r="FC33" s="7"/>
      <c r="FD33" s="7"/>
      <c r="FE33" s="7"/>
      <c r="FF33" s="7"/>
      <c r="FG33" s="7"/>
      <c r="FH33" s="7"/>
      <c r="FI33" s="7"/>
      <c r="FJ33" s="7"/>
      <c r="FK33" s="7"/>
      <c r="FL33" s="7"/>
      <c r="FM33" s="7"/>
      <c r="FN33" s="7"/>
      <c r="FO33" s="7"/>
      <c r="FP33" s="7"/>
      <c r="FQ33" s="41"/>
      <c r="FR33" s="41"/>
      <c r="FS33" s="41"/>
      <c r="FT33" s="41"/>
    </row>
    <row r="34" spans="1:176" ht="15" customHeight="1" x14ac:dyDescent="0.35">
      <c r="A34" s="70" t="s">
        <v>50</v>
      </c>
      <c r="B34" s="3">
        <v>0</v>
      </c>
      <c r="C34" s="39">
        <v>0</v>
      </c>
      <c r="D34" s="39">
        <v>0</v>
      </c>
      <c r="E34" s="39">
        <v>0</v>
      </c>
      <c r="F34" s="39">
        <v>0</v>
      </c>
      <c r="G34" s="39">
        <v>0</v>
      </c>
      <c r="H34" s="39">
        <v>0</v>
      </c>
      <c r="I34" s="39">
        <v>0</v>
      </c>
      <c r="J34" s="39">
        <v>0</v>
      </c>
      <c r="K34" s="39">
        <v>0</v>
      </c>
      <c r="L34" s="39">
        <v>0</v>
      </c>
      <c r="M34" s="39">
        <v>0</v>
      </c>
      <c r="N34" s="39">
        <v>0</v>
      </c>
      <c r="O34" s="39">
        <v>0</v>
      </c>
      <c r="P34" s="39">
        <v>0</v>
      </c>
      <c r="Q34" s="39">
        <v>0</v>
      </c>
      <c r="R34" s="39">
        <v>0</v>
      </c>
      <c r="S34" s="39">
        <v>0.03</v>
      </c>
      <c r="T34" s="39">
        <v>0.03</v>
      </c>
      <c r="U34" s="39">
        <v>4.4999999999999998E-2</v>
      </c>
      <c r="V34" s="39">
        <v>4.4999999999999998E-2</v>
      </c>
      <c r="W34" s="39">
        <v>4.4999999999999998E-2</v>
      </c>
      <c r="X34" s="39">
        <v>4.4999999999999998E-2</v>
      </c>
      <c r="Y34" s="39">
        <v>4.4999999999999998E-2</v>
      </c>
      <c r="Z34" s="39">
        <v>4.4999999999999998E-2</v>
      </c>
      <c r="AA34" s="39">
        <v>4.4999999999999998E-2</v>
      </c>
      <c r="AB34" s="39">
        <v>4.4999999999999998E-2</v>
      </c>
      <c r="AC34" s="39">
        <v>4.4999999999999998E-2</v>
      </c>
      <c r="AD34" s="39">
        <v>4.4999999999999998E-2</v>
      </c>
      <c r="AE34" s="39">
        <v>4.4999999999999998E-2</v>
      </c>
      <c r="AF34" s="39">
        <v>4.4999999999999998E-2</v>
      </c>
      <c r="AG34" s="39">
        <v>4.4999999999999998E-2</v>
      </c>
      <c r="AH34" s="39">
        <v>4.4999999999999998E-2</v>
      </c>
      <c r="AI34" s="39">
        <v>4.4999999999999998E-2</v>
      </c>
      <c r="AJ34" s="39">
        <v>4.4999999999999998E-2</v>
      </c>
      <c r="AK34" s="39">
        <f t="shared" ref="AK34:AW34" si="26">4.5%+1.5%</f>
        <v>0.06</v>
      </c>
      <c r="AL34" s="39">
        <f t="shared" si="26"/>
        <v>0.06</v>
      </c>
      <c r="AM34" s="39">
        <f t="shared" si="26"/>
        <v>0.06</v>
      </c>
      <c r="AN34" s="39">
        <f t="shared" si="26"/>
        <v>0.06</v>
      </c>
      <c r="AO34" s="39">
        <f t="shared" si="26"/>
        <v>0.06</v>
      </c>
      <c r="AP34" s="39">
        <f t="shared" si="26"/>
        <v>0.06</v>
      </c>
      <c r="AQ34" s="39">
        <f t="shared" si="26"/>
        <v>0.06</v>
      </c>
      <c r="AR34" s="39">
        <f t="shared" si="26"/>
        <v>0.06</v>
      </c>
      <c r="AS34" s="39">
        <f t="shared" si="26"/>
        <v>0.06</v>
      </c>
      <c r="AT34" s="39">
        <f t="shared" si="26"/>
        <v>0.06</v>
      </c>
      <c r="AU34" s="39">
        <f t="shared" si="26"/>
        <v>0.06</v>
      </c>
      <c r="AV34" s="39">
        <f t="shared" si="26"/>
        <v>0.06</v>
      </c>
      <c r="AW34" s="39">
        <f t="shared" si="26"/>
        <v>0.06</v>
      </c>
      <c r="AX34" s="39">
        <v>5.5E-2</v>
      </c>
      <c r="AY34" s="39">
        <v>5.5E-2</v>
      </c>
      <c r="AZ34" s="39">
        <v>5.5E-2</v>
      </c>
      <c r="BA34" s="39">
        <v>5.5E-2</v>
      </c>
      <c r="BB34" s="39">
        <v>5.5E-2</v>
      </c>
      <c r="BC34" s="39">
        <v>5.5E-2</v>
      </c>
      <c r="BD34" s="39">
        <v>5.5E-2</v>
      </c>
      <c r="BE34" s="39">
        <v>5.5E-2</v>
      </c>
      <c r="BF34" s="39">
        <v>5.5E-2</v>
      </c>
      <c r="BG34" s="39">
        <v>5.5E-2</v>
      </c>
      <c r="BH34" s="39">
        <v>5.5E-2</v>
      </c>
      <c r="BI34" s="39">
        <v>5.5E-2</v>
      </c>
      <c r="BJ34" s="39">
        <v>5.5E-2</v>
      </c>
      <c r="BK34" s="39">
        <v>5.5E-2</v>
      </c>
      <c r="BL34" s="39">
        <v>5.5E-2</v>
      </c>
      <c r="BM34" s="39">
        <v>5.5E-2</v>
      </c>
      <c r="BN34" s="39">
        <v>5.5E-2</v>
      </c>
      <c r="BO34" s="39">
        <v>5.5E-2</v>
      </c>
      <c r="BP34" s="39">
        <v>5.5E-2</v>
      </c>
      <c r="BQ34" s="39">
        <v>5.5E-2</v>
      </c>
      <c r="BR34" s="39">
        <v>7.0000000000000007E-2</v>
      </c>
      <c r="BS34" s="39">
        <v>7.0000000000000007E-2</v>
      </c>
      <c r="BT34" s="39">
        <v>7.0000000000000007E-2</v>
      </c>
      <c r="BU34" s="39">
        <v>0.09</v>
      </c>
      <c r="BV34" s="39">
        <v>0.09</v>
      </c>
      <c r="BW34" s="39">
        <v>0.09</v>
      </c>
      <c r="BX34" s="39">
        <v>0.09</v>
      </c>
      <c r="BY34" s="39">
        <v>0.12</v>
      </c>
      <c r="BZ34" s="39">
        <v>0.12</v>
      </c>
      <c r="CA34" s="39">
        <v>0.1</v>
      </c>
      <c r="CB34" s="39">
        <v>0.1</v>
      </c>
      <c r="CC34" s="39">
        <v>0.1</v>
      </c>
      <c r="CD34" s="39">
        <v>0.1</v>
      </c>
      <c r="CE34" s="39">
        <v>0.1</v>
      </c>
      <c r="CF34" s="39">
        <v>0.1</v>
      </c>
      <c r="CG34" s="39">
        <v>0.1</v>
      </c>
      <c r="CH34" s="39">
        <v>0.1</v>
      </c>
      <c r="CI34" s="39">
        <v>0.1</v>
      </c>
      <c r="CJ34" s="39">
        <v>0.1</v>
      </c>
      <c r="CK34" s="39">
        <v>0.09</v>
      </c>
      <c r="CL34" s="39">
        <v>0.09</v>
      </c>
      <c r="CM34" s="39">
        <v>0.09</v>
      </c>
      <c r="CN34" s="39">
        <f>9%*1.15</f>
        <v>0.10349999999999999</v>
      </c>
      <c r="CO34" s="39">
        <f>9%*1.15</f>
        <v>0.10349999999999999</v>
      </c>
      <c r="CP34" s="39">
        <f>9%*1.15</f>
        <v>0.10349999999999999</v>
      </c>
      <c r="CQ34" s="39">
        <f>9%*1.15</f>
        <v>0.10349999999999999</v>
      </c>
      <c r="CR34" s="39">
        <v>0.10125000000000001</v>
      </c>
      <c r="CS34" s="39">
        <v>9.6750000000000003E-2</v>
      </c>
      <c r="CT34" s="39">
        <v>9.2249999999999999E-2</v>
      </c>
      <c r="CU34" s="39">
        <v>0.09</v>
      </c>
      <c r="CV34" s="39">
        <v>0.09</v>
      </c>
      <c r="CW34" s="39">
        <v>8.5000000000000006E-2</v>
      </c>
      <c r="CX34" s="39">
        <v>0.08</v>
      </c>
      <c r="CY34" s="39">
        <v>7.4999999999999997E-2</v>
      </c>
      <c r="CZ34" s="39">
        <v>7.4999999999999997E-2</v>
      </c>
      <c r="DA34" s="39">
        <v>7.4999999999999997E-2</v>
      </c>
      <c r="DB34" s="39">
        <v>7.4999999999999997E-2</v>
      </c>
      <c r="DC34" s="39">
        <v>7.4999999999999997E-2</v>
      </c>
      <c r="DD34" s="39">
        <v>7.4999999999999997E-2</v>
      </c>
      <c r="DE34" s="39">
        <v>7.0999999999999994E-2</v>
      </c>
      <c r="DF34" s="39">
        <v>7.0999999999999994E-2</v>
      </c>
      <c r="DG34" s="39">
        <v>7.0999999999999994E-2</v>
      </c>
      <c r="DH34" s="39">
        <v>7.0999999999999994E-2</v>
      </c>
      <c r="DI34" s="39">
        <v>7.0999999999999994E-2</v>
      </c>
      <c r="DJ34" s="39">
        <v>7.0999999999999994E-2</v>
      </c>
      <c r="DK34" s="39">
        <v>7.0999999999999994E-2</v>
      </c>
      <c r="DL34" s="39">
        <v>7.0999999999999994E-2</v>
      </c>
      <c r="DM34" s="39">
        <v>7.0999999999999994E-2</v>
      </c>
      <c r="DN34" s="39">
        <v>6.5000000000000002E-2</v>
      </c>
      <c r="DO34" s="39">
        <v>6.5000000000000002E-2</v>
      </c>
      <c r="DP34" s="39">
        <v>6.5000000000000002E-2</v>
      </c>
      <c r="DQ34" s="39">
        <v>6.5000000000000002E-2</v>
      </c>
      <c r="DR34" s="39">
        <v>6.5000000000000002E-2</v>
      </c>
      <c r="DS34" s="39">
        <v>7.2499999999999995E-2</v>
      </c>
      <c r="DT34" s="39">
        <v>7.2499999999999995E-2</v>
      </c>
      <c r="DU34" s="39">
        <v>7.2499999999999995E-2</v>
      </c>
      <c r="DV34" s="39">
        <v>7.2499999999999995E-2</v>
      </c>
      <c r="DW34" s="39">
        <v>7.2499999999999995E-2</v>
      </c>
      <c r="DX34" s="39">
        <v>7.2499999999999995E-2</v>
      </c>
      <c r="DY34" s="7"/>
      <c r="DZ34" s="7"/>
      <c r="EA34" s="7"/>
      <c r="EB34" s="7"/>
      <c r="EC34" s="7"/>
      <c r="ED34" s="7"/>
      <c r="EE34" s="7"/>
      <c r="EF34" s="7"/>
      <c r="EG34" s="7"/>
      <c r="EH34" s="7"/>
      <c r="EI34" s="7"/>
      <c r="EJ34" s="7"/>
      <c r="EK34" s="7"/>
      <c r="EL34" s="7"/>
      <c r="EM34" s="7"/>
      <c r="EN34" s="7"/>
      <c r="EO34" s="7"/>
      <c r="EP34" s="7"/>
      <c r="EQ34" s="7"/>
      <c r="ER34" s="7"/>
      <c r="ES34" s="7"/>
      <c r="ET34" s="7"/>
      <c r="EU34" s="7"/>
      <c r="EV34" s="7"/>
      <c r="EW34" s="7"/>
      <c r="EX34" s="7"/>
      <c r="EY34" s="7"/>
      <c r="EZ34" s="7"/>
      <c r="FA34" s="7"/>
      <c r="FB34" s="7"/>
      <c r="FC34" s="7"/>
      <c r="FD34" s="7"/>
      <c r="FE34" s="7"/>
      <c r="FF34" s="7"/>
      <c r="FG34" s="7"/>
      <c r="FH34" s="7"/>
      <c r="FI34" s="7"/>
      <c r="FJ34" s="7"/>
      <c r="FK34" s="7"/>
      <c r="FL34" s="7"/>
      <c r="FM34" s="7"/>
      <c r="FN34" s="7"/>
      <c r="FO34" s="7"/>
      <c r="FP34" s="7"/>
      <c r="FQ34" s="41"/>
      <c r="FR34" s="41"/>
      <c r="FS34" s="41"/>
      <c r="FT34" s="41"/>
    </row>
    <row r="35" spans="1:176" ht="15" customHeight="1" x14ac:dyDescent="0.35">
      <c r="A35" s="70" t="s">
        <v>51</v>
      </c>
      <c r="B35" s="3">
        <v>0</v>
      </c>
      <c r="C35" s="39">
        <v>0</v>
      </c>
      <c r="D35" s="39">
        <v>0</v>
      </c>
      <c r="E35" s="39">
        <v>0</v>
      </c>
      <c r="F35" s="39">
        <v>0</v>
      </c>
      <c r="G35" s="39">
        <v>0</v>
      </c>
      <c r="H35" s="39">
        <v>0</v>
      </c>
      <c r="I35" s="39">
        <v>0</v>
      </c>
      <c r="J35" s="39">
        <v>0</v>
      </c>
      <c r="K35" s="39">
        <v>0</v>
      </c>
      <c r="L35" s="39">
        <v>0</v>
      </c>
      <c r="M35" s="39">
        <v>0</v>
      </c>
      <c r="N35" s="39">
        <v>0</v>
      </c>
      <c r="O35" s="39">
        <v>0</v>
      </c>
      <c r="P35" s="39">
        <v>0</v>
      </c>
      <c r="Q35" s="39">
        <v>0</v>
      </c>
      <c r="R35" s="39">
        <v>0</v>
      </c>
      <c r="S35" s="39">
        <v>0</v>
      </c>
      <c r="T35" s="39">
        <v>0</v>
      </c>
      <c r="U35" s="39">
        <v>0</v>
      </c>
      <c r="V35" s="39">
        <v>0</v>
      </c>
      <c r="W35" s="39">
        <v>0.03</v>
      </c>
      <c r="X35" s="39">
        <v>0.03</v>
      </c>
      <c r="Y35" s="39">
        <v>0.03</v>
      </c>
      <c r="Z35" s="39">
        <v>0.03</v>
      </c>
      <c r="AA35" s="39">
        <v>0.03</v>
      </c>
      <c r="AB35" s="39">
        <v>0.04</v>
      </c>
      <c r="AC35" s="39">
        <v>4.4999999999999998E-2</v>
      </c>
      <c r="AD35" s="39">
        <v>4.4999999999999998E-2</v>
      </c>
      <c r="AE35" s="39">
        <v>4.4999999999999998E-2</v>
      </c>
      <c r="AF35" s="39">
        <v>4.4999999999999998E-2</v>
      </c>
      <c r="AG35" s="39">
        <v>5.5E-2</v>
      </c>
      <c r="AH35" s="39">
        <v>5.5E-2</v>
      </c>
      <c r="AI35" s="39">
        <v>0.06</v>
      </c>
      <c r="AJ35" s="39">
        <v>0.06</v>
      </c>
      <c r="AK35" s="39">
        <v>0.06</v>
      </c>
      <c r="AL35" s="39">
        <v>0.06</v>
      </c>
      <c r="AM35" s="39">
        <v>0.06</v>
      </c>
      <c r="AN35" s="39">
        <v>0.06</v>
      </c>
      <c r="AO35" s="39">
        <v>0.06</v>
      </c>
      <c r="AP35" s="39">
        <v>0.06</v>
      </c>
      <c r="AQ35" s="39">
        <v>0.06</v>
      </c>
      <c r="AR35" s="39">
        <v>0.06</v>
      </c>
      <c r="AS35" s="39">
        <v>0.06</v>
      </c>
      <c r="AT35" s="39">
        <v>0.06</v>
      </c>
      <c r="AU35" s="39">
        <v>0.06</v>
      </c>
      <c r="AV35" s="39">
        <v>0.06</v>
      </c>
      <c r="AW35" s="39">
        <v>0.06</v>
      </c>
      <c r="AX35" s="39">
        <v>0.06</v>
      </c>
      <c r="AY35" s="39">
        <v>0.06</v>
      </c>
      <c r="AZ35" s="39">
        <v>0.06</v>
      </c>
      <c r="BA35" s="39">
        <v>0.06</v>
      </c>
      <c r="BB35" s="39">
        <v>0.06</v>
      </c>
      <c r="BC35" s="39">
        <v>0.06</v>
      </c>
      <c r="BD35" s="39">
        <v>0.06</v>
      </c>
      <c r="BE35" s="39">
        <v>0.06</v>
      </c>
      <c r="BF35" s="39">
        <v>0.06</v>
      </c>
      <c r="BG35" s="39">
        <v>0.06</v>
      </c>
      <c r="BH35" s="39">
        <v>0.06</v>
      </c>
      <c r="BI35" s="39">
        <v>0.06</v>
      </c>
      <c r="BJ35" s="39">
        <v>0.06</v>
      </c>
      <c r="BK35" s="39">
        <v>0.06</v>
      </c>
      <c r="BL35" s="39">
        <v>0.06</v>
      </c>
      <c r="BM35" s="39">
        <v>0.06</v>
      </c>
      <c r="BN35" s="39">
        <v>0.06</v>
      </c>
      <c r="BO35" s="39">
        <v>0.06</v>
      </c>
      <c r="BP35" s="39">
        <v>0.06</v>
      </c>
      <c r="BQ35" s="39">
        <v>0.06</v>
      </c>
      <c r="BR35" s="39">
        <v>0.06</v>
      </c>
      <c r="BS35" s="39">
        <v>0.06</v>
      </c>
      <c r="BT35" s="39">
        <v>0.06</v>
      </c>
      <c r="BU35" s="39">
        <v>0.06</v>
      </c>
      <c r="BV35" s="39">
        <v>0.06</v>
      </c>
      <c r="BW35" s="39">
        <v>0.06</v>
      </c>
      <c r="BX35" s="39">
        <v>0.06</v>
      </c>
      <c r="BY35" s="39">
        <v>0.06</v>
      </c>
      <c r="BZ35" s="39">
        <v>0.06</v>
      </c>
      <c r="CA35" s="39">
        <v>0.06</v>
      </c>
      <c r="CB35" s="39">
        <v>0.06</v>
      </c>
      <c r="CC35" s="39">
        <v>0.06</v>
      </c>
      <c r="CD35" s="39">
        <v>0.06</v>
      </c>
      <c r="CE35" s="39">
        <v>0.06</v>
      </c>
      <c r="CF35" s="39">
        <v>0.06</v>
      </c>
      <c r="CG35" s="39">
        <v>0.06</v>
      </c>
      <c r="CH35" s="39">
        <v>0.06</v>
      </c>
      <c r="CI35" s="39">
        <v>0.06</v>
      </c>
      <c r="CJ35" s="39">
        <v>0.06</v>
      </c>
      <c r="CK35" s="39">
        <v>7.0000000000000007E-2</v>
      </c>
      <c r="CL35" s="39">
        <v>7.0000000000000007E-2</v>
      </c>
      <c r="CM35" s="39">
        <v>7.0000000000000007E-2</v>
      </c>
      <c r="CN35" s="39">
        <v>7.0000000000000007E-2</v>
      </c>
      <c r="CO35" s="39">
        <v>7.7499999999999999E-2</v>
      </c>
      <c r="CP35" s="39">
        <f>7.75%*1.03</f>
        <v>7.9825000000000007E-2</v>
      </c>
      <c r="CQ35" s="39">
        <f>7.75%*1.02</f>
        <v>7.9049999999999995E-2</v>
      </c>
      <c r="CR35" s="39">
        <f>7.75%*1.01</f>
        <v>7.8274999999999997E-2</v>
      </c>
      <c r="CS35" s="39">
        <v>7.7499999999999999E-2</v>
      </c>
      <c r="CT35" s="39">
        <v>7.7499999999999999E-2</v>
      </c>
      <c r="CU35" s="39">
        <v>7.4999999999999997E-2</v>
      </c>
      <c r="CV35" s="39">
        <v>7.2499999999999995E-2</v>
      </c>
      <c r="CW35" s="39">
        <v>7.0000000000000007E-2</v>
      </c>
      <c r="CX35" s="39">
        <v>6.9000000000000006E-2</v>
      </c>
      <c r="CY35" s="39">
        <v>6.9000000000000006E-2</v>
      </c>
      <c r="CZ35" s="39">
        <v>6.9000000000000006E-2</v>
      </c>
      <c r="DA35" s="39">
        <v>6.9000000000000006E-2</v>
      </c>
      <c r="DB35" s="39">
        <v>6.9000000000000006E-2</v>
      </c>
      <c r="DC35" s="39">
        <v>6.9000000000000006E-2</v>
      </c>
      <c r="DD35" s="39">
        <v>6.9000000000000006E-2</v>
      </c>
      <c r="DE35" s="39">
        <v>6.9000000000000006E-2</v>
      </c>
      <c r="DF35" s="39">
        <v>6.9000000000000006E-2</v>
      </c>
      <c r="DG35" s="39">
        <v>6.9000000000000006E-2</v>
      </c>
      <c r="DH35" s="39">
        <v>6.9000000000000006E-2</v>
      </c>
      <c r="DI35" s="39">
        <v>6.9000000000000006E-2</v>
      </c>
      <c r="DJ35" s="39">
        <v>6.9000000000000006E-2</v>
      </c>
      <c r="DK35" s="39">
        <v>6.9000000000000006E-2</v>
      </c>
      <c r="DL35" s="39">
        <v>0.06</v>
      </c>
      <c r="DM35" s="39">
        <v>0.05</v>
      </c>
      <c r="DN35" s="39">
        <v>0.04</v>
      </c>
      <c r="DO35" s="39">
        <v>0.03</v>
      </c>
      <c r="DP35" s="39">
        <v>0.03</v>
      </c>
      <c r="DQ35" s="39">
        <v>2.5000000000000001E-2</v>
      </c>
      <c r="DR35" s="39">
        <v>2.5000000000000001E-2</v>
      </c>
      <c r="DS35" s="39">
        <v>2.5000000000000001E-2</v>
      </c>
      <c r="DT35" s="39">
        <v>2.5000000000000001E-2</v>
      </c>
      <c r="DU35" s="39">
        <v>2.5000000000000001E-2</v>
      </c>
      <c r="DV35" s="39">
        <v>2.5000000000000001E-2</v>
      </c>
      <c r="DW35" s="39">
        <v>2.2499999999999999E-2</v>
      </c>
      <c r="DX35" s="39">
        <v>0.02</v>
      </c>
      <c r="DY35" s="7"/>
      <c r="DZ35" s="7"/>
      <c r="EA35" s="7"/>
      <c r="EB35" s="7"/>
      <c r="EC35" s="7"/>
      <c r="ED35" s="7"/>
      <c r="EE35" s="7"/>
      <c r="EF35" s="7"/>
      <c r="EG35" s="7"/>
      <c r="EH35" s="7"/>
      <c r="EI35" s="7"/>
      <c r="EJ35" s="7"/>
      <c r="EK35" s="7"/>
      <c r="EL35" s="7"/>
      <c r="EM35" s="7"/>
      <c r="EN35" s="7"/>
      <c r="EO35" s="7"/>
      <c r="EP35" s="7"/>
      <c r="EQ35" s="7"/>
      <c r="ER35" s="7"/>
      <c r="ES35" s="7"/>
      <c r="ET35" s="7"/>
      <c r="EU35" s="7"/>
      <c r="EV35" s="7"/>
      <c r="EW35" s="7"/>
      <c r="EX35" s="7"/>
      <c r="EY35" s="7"/>
      <c r="EZ35" s="7"/>
      <c r="FA35" s="7"/>
      <c r="FB35" s="7"/>
      <c r="FC35" s="7"/>
      <c r="FD35" s="7"/>
      <c r="FE35" s="7"/>
      <c r="FF35" s="7"/>
      <c r="FG35" s="7"/>
      <c r="FH35" s="7"/>
      <c r="FI35" s="7"/>
      <c r="FJ35" s="7"/>
      <c r="FK35" s="7"/>
      <c r="FL35" s="7"/>
      <c r="FM35" s="7"/>
      <c r="FN35" s="7"/>
      <c r="FO35" s="7"/>
      <c r="FP35" s="7"/>
      <c r="FQ35" s="41"/>
      <c r="FR35" s="41"/>
      <c r="FS35" s="41"/>
      <c r="FT35" s="41"/>
    </row>
    <row r="36" spans="1:176" ht="15" customHeight="1" x14ac:dyDescent="0.35">
      <c r="A36" s="70" t="s">
        <v>52</v>
      </c>
      <c r="B36" s="3">
        <v>0</v>
      </c>
      <c r="C36" s="39">
        <v>0</v>
      </c>
      <c r="D36" s="39">
        <v>0</v>
      </c>
      <c r="E36" s="39">
        <v>0</v>
      </c>
      <c r="F36" s="39">
        <v>0</v>
      </c>
      <c r="G36" s="39">
        <v>0</v>
      </c>
      <c r="H36" s="39">
        <v>0</v>
      </c>
      <c r="I36" s="39">
        <v>0</v>
      </c>
      <c r="J36" s="39">
        <v>0</v>
      </c>
      <c r="K36" s="39">
        <v>0</v>
      </c>
      <c r="L36" s="39">
        <v>0</v>
      </c>
      <c r="M36" s="39">
        <v>0</v>
      </c>
      <c r="N36" s="39">
        <v>0</v>
      </c>
      <c r="O36" s="39">
        <v>0</v>
      </c>
      <c r="P36" s="39">
        <v>0</v>
      </c>
      <c r="Q36" s="39">
        <v>0</v>
      </c>
      <c r="R36" s="39">
        <v>0</v>
      </c>
      <c r="S36" s="39">
        <v>0</v>
      </c>
      <c r="T36" s="39">
        <v>0</v>
      </c>
      <c r="U36" s="39">
        <v>0.03</v>
      </c>
      <c r="V36" s="39">
        <v>0.03</v>
      </c>
      <c r="W36" s="39">
        <v>0.03</v>
      </c>
      <c r="X36" s="39">
        <v>0.03</v>
      </c>
      <c r="Y36" s="39">
        <v>0.03</v>
      </c>
      <c r="Z36" s="39">
        <v>0.03</v>
      </c>
      <c r="AA36" s="39">
        <v>0.03</v>
      </c>
      <c r="AB36" s="39">
        <v>0.03</v>
      </c>
      <c r="AC36" s="39">
        <v>0.03</v>
      </c>
      <c r="AD36" s="39">
        <v>0.03</v>
      </c>
      <c r="AE36" s="39">
        <v>0.03</v>
      </c>
      <c r="AF36" s="39">
        <v>0.03</v>
      </c>
      <c r="AG36" s="39">
        <v>0.03</v>
      </c>
      <c r="AH36" s="39">
        <v>0.03</v>
      </c>
      <c r="AI36" s="39">
        <v>0.03</v>
      </c>
      <c r="AJ36" s="39">
        <v>0.03</v>
      </c>
      <c r="AK36" s="39">
        <v>0.03</v>
      </c>
      <c r="AL36" s="39">
        <v>0.03</v>
      </c>
      <c r="AM36" s="39">
        <v>0.06</v>
      </c>
      <c r="AN36" s="39">
        <v>0.06</v>
      </c>
      <c r="AO36" s="39">
        <v>0.06</v>
      </c>
      <c r="AP36" s="39">
        <v>0.06</v>
      </c>
      <c r="AQ36" s="39">
        <v>0.06</v>
      </c>
      <c r="AR36" s="39">
        <v>0.06</v>
      </c>
      <c r="AS36" s="39">
        <v>0.06</v>
      </c>
      <c r="AT36" s="39">
        <v>0.06</v>
      </c>
      <c r="AU36" s="39">
        <v>0.06</v>
      </c>
      <c r="AV36" s="39">
        <v>0.06</v>
      </c>
      <c r="AW36" s="39">
        <v>0.06</v>
      </c>
      <c r="AX36" s="39">
        <v>0.06</v>
      </c>
      <c r="AY36" s="39">
        <v>0.06</v>
      </c>
      <c r="AZ36" s="39">
        <v>0.06</v>
      </c>
      <c r="BA36" s="39">
        <v>0.06</v>
      </c>
      <c r="BB36" s="39">
        <v>0.06</v>
      </c>
      <c r="BC36" s="39">
        <v>0.06</v>
      </c>
      <c r="BD36" s="39">
        <v>0.06</v>
      </c>
      <c r="BE36" s="39">
        <v>0.06</v>
      </c>
      <c r="BF36" s="39">
        <v>0.06</v>
      </c>
      <c r="BG36" s="39">
        <v>0.06</v>
      </c>
      <c r="BH36" s="39">
        <v>0.06</v>
      </c>
      <c r="BI36" s="39">
        <v>0.06</v>
      </c>
      <c r="BJ36" s="39">
        <v>0.06</v>
      </c>
      <c r="BK36" s="39">
        <v>0.06</v>
      </c>
      <c r="BL36" s="39">
        <v>0.06</v>
      </c>
      <c r="BM36" s="39">
        <v>0.06</v>
      </c>
      <c r="BN36" s="39">
        <v>0.06</v>
      </c>
      <c r="BO36" s="39">
        <v>0.06</v>
      </c>
      <c r="BP36" s="39">
        <v>0.06</v>
      </c>
      <c r="BQ36" s="39">
        <v>0.06</v>
      </c>
      <c r="BR36" s="39">
        <v>0.06</v>
      </c>
      <c r="BS36" s="39">
        <v>0.06</v>
      </c>
      <c r="BT36" s="39">
        <v>0.06</v>
      </c>
      <c r="BU36" s="39">
        <v>0.06</v>
      </c>
      <c r="BV36" s="39">
        <v>0.06</v>
      </c>
      <c r="BW36" s="39">
        <v>0.06</v>
      </c>
      <c r="BX36" s="39">
        <v>0.06</v>
      </c>
      <c r="BY36" s="39">
        <v>0.06</v>
      </c>
      <c r="BZ36" s="39">
        <v>0.06</v>
      </c>
      <c r="CA36" s="39">
        <v>0.06</v>
      </c>
      <c r="CB36" s="39">
        <v>8.5000000000000006E-2</v>
      </c>
      <c r="CC36" s="39">
        <v>8.5000000000000006E-2</v>
      </c>
      <c r="CD36" s="39">
        <v>8.5000000000000006E-2</v>
      </c>
      <c r="CE36" s="39">
        <v>7.0000000000000007E-2</v>
      </c>
      <c r="CF36" s="39">
        <v>7.0000000000000007E-2</v>
      </c>
      <c r="CG36" s="39">
        <v>0.105</v>
      </c>
      <c r="CH36" s="39">
        <v>0.105</v>
      </c>
      <c r="CI36" s="39">
        <v>0.105</v>
      </c>
      <c r="CJ36" s="39">
        <v>0.105</v>
      </c>
      <c r="CK36" s="39">
        <v>0.105</v>
      </c>
      <c r="CL36" s="39">
        <v>0.105</v>
      </c>
      <c r="CM36" s="39">
        <v>0.105</v>
      </c>
      <c r="CN36" s="39">
        <v>0.105</v>
      </c>
      <c r="CO36" s="39">
        <v>0.105</v>
      </c>
      <c r="CP36" s="39">
        <v>0.105</v>
      </c>
      <c r="CQ36" s="39">
        <v>0.105</v>
      </c>
      <c r="CR36" s="39">
        <v>0.105</v>
      </c>
      <c r="CS36" s="39">
        <v>0.105</v>
      </c>
      <c r="CT36" s="39">
        <v>0.105</v>
      </c>
      <c r="CU36" s="39">
        <v>0.105</v>
      </c>
      <c r="CV36" s="39">
        <v>0.105</v>
      </c>
      <c r="CW36" s="39">
        <v>0.105</v>
      </c>
      <c r="CX36" s="39">
        <v>0.105</v>
      </c>
      <c r="CY36" s="39">
        <v>0.105</v>
      </c>
      <c r="CZ36" s="39">
        <v>0.105</v>
      </c>
      <c r="DA36" s="39">
        <v>0.105</v>
      </c>
      <c r="DB36" s="39">
        <v>0.105</v>
      </c>
      <c r="DC36" s="39">
        <v>7.0000000000000007E-2</v>
      </c>
      <c r="DD36" s="39">
        <v>7.0000000000000007E-2</v>
      </c>
      <c r="DE36" s="39">
        <v>6.5000000000000002E-2</v>
      </c>
      <c r="DF36" s="39">
        <v>6.5000000000000002E-2</v>
      </c>
      <c r="DG36" s="39">
        <v>6.4000000000000001E-2</v>
      </c>
      <c r="DH36" s="39">
        <v>6.4000000000000001E-2</v>
      </c>
      <c r="DI36" s="39">
        <v>5.1499999999999997E-2</v>
      </c>
      <c r="DJ36" s="39">
        <v>5.1499999999999997E-2</v>
      </c>
      <c r="DK36" s="39">
        <v>4.53E-2</v>
      </c>
      <c r="DL36" s="39">
        <v>4.53E-2</v>
      </c>
      <c r="DM36" s="39">
        <v>4.3099999999999999E-2</v>
      </c>
      <c r="DN36" s="39">
        <v>4.3099999999999999E-2</v>
      </c>
      <c r="DO36" s="39">
        <v>4.3099999999999999E-2</v>
      </c>
      <c r="DP36" s="39">
        <v>4.3099999999999999E-2</v>
      </c>
      <c r="DQ36" s="39">
        <v>4.3099999999999999E-2</v>
      </c>
      <c r="DR36" s="39">
        <v>4.3099999999999999E-2</v>
      </c>
      <c r="DS36" s="39">
        <v>4.3099999999999999E-2</v>
      </c>
      <c r="DT36" s="39">
        <v>4.3099999999999999E-2</v>
      </c>
      <c r="DU36" s="39">
        <v>4.3099999999999999E-2</v>
      </c>
      <c r="DV36" s="39">
        <v>4.3099999999999999E-2</v>
      </c>
      <c r="DW36" s="39">
        <v>4.3099999999999999E-2</v>
      </c>
      <c r="DX36" s="39">
        <v>4.3099999999999999E-2</v>
      </c>
      <c r="DY36" s="7"/>
      <c r="DZ36" s="7"/>
      <c r="EA36" s="7"/>
      <c r="EB36" s="7"/>
      <c r="EC36" s="7"/>
      <c r="ED36" s="7"/>
      <c r="EE36" s="7"/>
      <c r="EF36" s="7"/>
      <c r="EG36" s="7"/>
      <c r="EH36" s="7"/>
      <c r="EI36" s="7"/>
      <c r="EJ36" s="7"/>
      <c r="EK36" s="7"/>
      <c r="EL36" s="7"/>
      <c r="EM36" s="7"/>
      <c r="EN36" s="7"/>
      <c r="EO36" s="7"/>
      <c r="EP36" s="7"/>
      <c r="EQ36" s="7"/>
      <c r="ER36" s="7"/>
      <c r="ES36" s="7"/>
      <c r="ET36" s="7"/>
      <c r="EU36" s="7"/>
      <c r="EV36" s="7"/>
      <c r="EW36" s="7"/>
      <c r="EX36" s="7"/>
      <c r="EY36" s="7"/>
      <c r="EZ36" s="7"/>
      <c r="FA36" s="7"/>
      <c r="FB36" s="7"/>
      <c r="FC36" s="7"/>
      <c r="FD36" s="7"/>
      <c r="FE36" s="7"/>
      <c r="FF36" s="7"/>
      <c r="FG36" s="7"/>
      <c r="FH36" s="7"/>
      <c r="FI36" s="7"/>
      <c r="FJ36" s="7"/>
      <c r="FK36" s="7"/>
      <c r="FL36" s="7"/>
      <c r="FM36" s="7"/>
      <c r="FN36" s="7"/>
      <c r="FO36" s="7"/>
      <c r="FP36" s="7"/>
      <c r="FQ36" s="41"/>
      <c r="FR36" s="41"/>
      <c r="FS36" s="41"/>
      <c r="FT36" s="41"/>
    </row>
    <row r="37" spans="1:176" ht="15" customHeight="1" x14ac:dyDescent="0.35">
      <c r="A37" s="70" t="s">
        <v>53</v>
      </c>
      <c r="B37" s="3">
        <v>0</v>
      </c>
      <c r="C37" s="39">
        <v>0</v>
      </c>
      <c r="D37" s="39">
        <v>0</v>
      </c>
      <c r="E37" s="39">
        <v>0</v>
      </c>
      <c r="F37" s="39">
        <v>0</v>
      </c>
      <c r="G37" s="39">
        <v>0</v>
      </c>
      <c r="H37" s="39">
        <v>0</v>
      </c>
      <c r="I37" s="39">
        <v>0</v>
      </c>
      <c r="J37" s="39">
        <v>0</v>
      </c>
      <c r="K37" s="39">
        <v>0</v>
      </c>
      <c r="L37" s="39">
        <v>0</v>
      </c>
      <c r="M37" s="39">
        <v>0</v>
      </c>
      <c r="N37" s="39">
        <v>0</v>
      </c>
      <c r="O37" s="39">
        <v>0</v>
      </c>
      <c r="P37" s="39">
        <v>0</v>
      </c>
      <c r="Q37" s="39">
        <v>0</v>
      </c>
      <c r="R37" s="39">
        <v>0</v>
      </c>
      <c r="S37" s="39">
        <v>0</v>
      </c>
      <c r="T37" s="39">
        <v>0</v>
      </c>
      <c r="U37" s="39">
        <v>0</v>
      </c>
      <c r="V37" s="39">
        <v>0</v>
      </c>
      <c r="W37" s="39">
        <v>0</v>
      </c>
      <c r="X37" s="39">
        <v>0</v>
      </c>
      <c r="Y37" s="39">
        <v>0</v>
      </c>
      <c r="Z37" s="39">
        <v>0</v>
      </c>
      <c r="AA37" s="39">
        <v>0</v>
      </c>
      <c r="AB37" s="39">
        <v>0</v>
      </c>
      <c r="AC37" s="39">
        <v>0</v>
      </c>
      <c r="AD37" s="39">
        <v>0</v>
      </c>
      <c r="AE37" s="39">
        <v>0</v>
      </c>
      <c r="AF37" s="39">
        <v>0</v>
      </c>
      <c r="AG37" s="39">
        <v>0</v>
      </c>
      <c r="AH37" s="39">
        <v>0</v>
      </c>
      <c r="AI37" s="39">
        <v>0</v>
      </c>
      <c r="AJ37" s="39">
        <v>0</v>
      </c>
      <c r="AK37" s="39">
        <v>0</v>
      </c>
      <c r="AL37" s="39">
        <v>0</v>
      </c>
      <c r="AM37" s="39">
        <v>0</v>
      </c>
      <c r="AN37" s="39">
        <v>0</v>
      </c>
      <c r="AO37" s="39">
        <v>0</v>
      </c>
      <c r="AP37" s="39">
        <v>0</v>
      </c>
      <c r="AQ37" s="39">
        <v>0</v>
      </c>
      <c r="AR37" s="39">
        <v>0</v>
      </c>
      <c r="AS37" s="39">
        <v>0</v>
      </c>
      <c r="AT37" s="39">
        <v>0</v>
      </c>
      <c r="AU37" s="39">
        <v>0</v>
      </c>
      <c r="AV37" s="39">
        <v>0</v>
      </c>
      <c r="AW37" s="39">
        <v>0</v>
      </c>
      <c r="AX37" s="39">
        <v>0</v>
      </c>
      <c r="AY37" s="39">
        <v>0</v>
      </c>
      <c r="AZ37" s="39">
        <v>0</v>
      </c>
      <c r="BA37" s="39">
        <v>0</v>
      </c>
      <c r="BB37" s="39">
        <v>0</v>
      </c>
      <c r="BC37" s="39">
        <v>0</v>
      </c>
      <c r="BD37" s="39">
        <v>0</v>
      </c>
      <c r="BE37" s="39">
        <v>0</v>
      </c>
      <c r="BF37" s="39">
        <v>0</v>
      </c>
      <c r="BG37" s="39">
        <v>0</v>
      </c>
      <c r="BH37" s="39">
        <v>0</v>
      </c>
      <c r="BI37" s="39">
        <v>0</v>
      </c>
      <c r="BJ37" s="39">
        <v>0</v>
      </c>
      <c r="BK37" s="39">
        <v>0</v>
      </c>
      <c r="BL37" s="39">
        <v>0</v>
      </c>
      <c r="BM37" s="39">
        <v>0</v>
      </c>
      <c r="BN37" s="39">
        <v>0</v>
      </c>
      <c r="BO37" s="39">
        <v>0</v>
      </c>
      <c r="BP37" s="39">
        <v>0</v>
      </c>
      <c r="BQ37" s="39">
        <v>0</v>
      </c>
      <c r="BR37" s="39">
        <v>0</v>
      </c>
      <c r="BS37" s="39">
        <v>0</v>
      </c>
      <c r="BT37" s="39">
        <v>0</v>
      </c>
      <c r="BU37" s="39">
        <v>0.08</v>
      </c>
      <c r="BV37" s="39">
        <v>0.08</v>
      </c>
      <c r="BW37" s="39">
        <v>0.08</v>
      </c>
      <c r="BX37" s="39">
        <v>0.08</v>
      </c>
      <c r="BY37" s="39">
        <v>0.08</v>
      </c>
      <c r="BZ37" s="39">
        <v>0.08</v>
      </c>
      <c r="CA37" s="39">
        <v>0.08</v>
      </c>
      <c r="CB37" s="39">
        <v>0.08</v>
      </c>
      <c r="CC37" s="39">
        <v>0.08</v>
      </c>
      <c r="CD37" s="39">
        <v>0.08</v>
      </c>
      <c r="CE37" s="39">
        <f>8.7%+(8.7%*15%)</f>
        <v>0.10005</v>
      </c>
      <c r="CF37" s="39">
        <f>8.7%+(8.7%*5.75%)</f>
        <v>9.2002499999999987E-2</v>
      </c>
      <c r="CG37" s="39">
        <f>8.7%+(8.7%*5.75%)</f>
        <v>9.2002499999999987E-2</v>
      </c>
      <c r="CH37" s="39">
        <f>9.2%+(9.2%*5.4%)</f>
        <v>9.6967999999999999E-2</v>
      </c>
      <c r="CI37" s="39">
        <f>9.2%+(9.2%*5.4%)</f>
        <v>9.6967999999999999E-2</v>
      </c>
      <c r="CJ37" s="39">
        <f>9.2%+(9.2%*5.4%)</f>
        <v>9.6967999999999999E-2</v>
      </c>
      <c r="CK37" s="39">
        <f>9.2%+(9.2%*2.7%)</f>
        <v>9.4483999999999999E-2</v>
      </c>
      <c r="CL37" s="39">
        <v>8.8999999999999996E-2</v>
      </c>
      <c r="CM37" s="39">
        <v>8.8999999999999996E-2</v>
      </c>
      <c r="CN37" s="39">
        <v>8.8999999999999996E-2</v>
      </c>
      <c r="CO37" s="39">
        <v>8.8999999999999996E-2</v>
      </c>
      <c r="CP37" s="39">
        <v>8.8999999999999996E-2</v>
      </c>
      <c r="CQ37" s="39">
        <v>8.8999999999999996E-2</v>
      </c>
      <c r="CR37" s="39">
        <v>8.8999999999999996E-2</v>
      </c>
      <c r="CS37" s="39">
        <v>8.8999999999999996E-2</v>
      </c>
      <c r="CT37" s="39">
        <v>8.8999999999999996E-2</v>
      </c>
      <c r="CU37" s="39">
        <v>8.8999999999999996E-2</v>
      </c>
      <c r="CV37" s="39">
        <v>8.8999999999999996E-2</v>
      </c>
      <c r="CW37" s="39">
        <v>8.5000000000000006E-2</v>
      </c>
      <c r="CX37" s="39">
        <v>8.5000000000000006E-2</v>
      </c>
      <c r="CY37" s="39">
        <v>8.5000000000000006E-2</v>
      </c>
      <c r="CZ37" s="39">
        <v>8.5000000000000006E-2</v>
      </c>
      <c r="DA37" s="39">
        <v>8.5000000000000006E-2</v>
      </c>
      <c r="DB37" s="39">
        <v>8.5000000000000006E-2</v>
      </c>
      <c r="DC37" s="39">
        <v>8.5000000000000006E-2</v>
      </c>
      <c r="DD37" s="39">
        <f>8.5%*80%</f>
        <v>6.8000000000000005E-2</v>
      </c>
      <c r="DE37" s="39">
        <f>8.5%*60%</f>
        <v>5.1000000000000004E-2</v>
      </c>
      <c r="DF37" s="39">
        <f>8.5%*40%</f>
        <v>3.4000000000000002E-2</v>
      </c>
      <c r="DG37" s="39">
        <f>8.5%*20%</f>
        <v>1.7000000000000001E-2</v>
      </c>
      <c r="DH37" s="39">
        <v>0</v>
      </c>
      <c r="DI37" s="39">
        <v>0</v>
      </c>
      <c r="DJ37" s="39">
        <v>0</v>
      </c>
      <c r="DK37" s="39">
        <v>0</v>
      </c>
      <c r="DL37" s="39">
        <v>0</v>
      </c>
      <c r="DM37" s="39">
        <v>0</v>
      </c>
      <c r="DN37" s="39">
        <v>0</v>
      </c>
      <c r="DO37" s="39">
        <v>0</v>
      </c>
      <c r="DP37" s="39">
        <v>0</v>
      </c>
      <c r="DQ37" s="39">
        <v>0</v>
      </c>
      <c r="DR37" s="39">
        <v>0</v>
      </c>
      <c r="DS37" s="39">
        <v>0</v>
      </c>
      <c r="DT37" s="39">
        <v>0</v>
      </c>
      <c r="DU37" s="39">
        <v>0</v>
      </c>
      <c r="DV37" s="39">
        <v>0</v>
      </c>
      <c r="DW37" s="39">
        <v>0</v>
      </c>
      <c r="DX37" s="39">
        <v>0</v>
      </c>
      <c r="DY37" s="7"/>
      <c r="DZ37" s="7"/>
      <c r="EA37" s="7"/>
      <c r="EB37" s="7"/>
      <c r="EC37" s="7"/>
      <c r="ED37" s="7"/>
      <c r="EE37" s="7"/>
      <c r="EF37" s="7"/>
      <c r="EG37" s="7"/>
      <c r="EH37" s="7"/>
      <c r="EI37" s="7"/>
      <c r="EJ37" s="7"/>
      <c r="EK37" s="7"/>
      <c r="EL37" s="7"/>
      <c r="EM37" s="7"/>
      <c r="EN37" s="7"/>
      <c r="EO37" s="7"/>
      <c r="EP37" s="7"/>
      <c r="EQ37" s="7"/>
      <c r="ER37" s="7"/>
      <c r="ES37" s="7"/>
      <c r="ET37" s="7"/>
      <c r="EU37" s="7"/>
      <c r="EV37" s="7"/>
      <c r="EW37" s="7"/>
      <c r="EX37" s="7"/>
      <c r="EY37" s="7"/>
      <c r="EZ37" s="7"/>
      <c r="FA37" s="7"/>
      <c r="FB37" s="7"/>
      <c r="FC37" s="7"/>
      <c r="FD37" s="7"/>
      <c r="FE37" s="7"/>
      <c r="FF37" s="7"/>
      <c r="FG37" s="7"/>
      <c r="FH37" s="7"/>
      <c r="FI37" s="7"/>
      <c r="FJ37" s="7"/>
      <c r="FK37" s="7"/>
      <c r="FL37" s="7"/>
      <c r="FM37" s="7"/>
      <c r="FN37" s="7"/>
      <c r="FO37" s="7"/>
      <c r="FP37" s="7"/>
      <c r="FQ37" s="41"/>
      <c r="FR37" s="41"/>
      <c r="FS37" s="41"/>
      <c r="FT37" s="41"/>
    </row>
    <row r="38" spans="1:176" ht="15" customHeight="1" x14ac:dyDescent="0.35">
      <c r="A38" s="70" t="s">
        <v>54</v>
      </c>
      <c r="B38" s="3">
        <v>0</v>
      </c>
      <c r="C38" s="39">
        <v>0</v>
      </c>
      <c r="D38" s="39">
        <v>0</v>
      </c>
      <c r="E38" s="39">
        <v>0</v>
      </c>
      <c r="F38" s="39">
        <v>0</v>
      </c>
      <c r="G38" s="39">
        <v>0</v>
      </c>
      <c r="H38" s="39">
        <v>0</v>
      </c>
      <c r="I38" s="39">
        <v>0</v>
      </c>
      <c r="J38" s="39">
        <v>0</v>
      </c>
      <c r="K38" s="39">
        <v>0</v>
      </c>
      <c r="L38" s="39">
        <v>0</v>
      </c>
      <c r="M38" s="39">
        <v>0</v>
      </c>
      <c r="N38" s="39">
        <v>0</v>
      </c>
      <c r="O38" s="39">
        <v>0</v>
      </c>
      <c r="P38" s="39">
        <v>0</v>
      </c>
      <c r="Q38" s="39">
        <v>0</v>
      </c>
      <c r="R38" s="39">
        <v>0</v>
      </c>
      <c r="S38" s="39">
        <v>0</v>
      </c>
      <c r="T38" s="39">
        <v>0</v>
      </c>
      <c r="U38" s="39">
        <v>0</v>
      </c>
      <c r="V38" s="39">
        <v>0</v>
      </c>
      <c r="W38" s="39">
        <v>0</v>
      </c>
      <c r="X38" s="39">
        <v>0</v>
      </c>
      <c r="Y38" s="39">
        <v>0</v>
      </c>
      <c r="Z38" s="39">
        <v>0</v>
      </c>
      <c r="AA38" s="39">
        <v>0</v>
      </c>
      <c r="AB38" s="39">
        <v>0</v>
      </c>
      <c r="AC38" s="39">
        <v>0</v>
      </c>
      <c r="AD38" s="39">
        <v>0</v>
      </c>
      <c r="AE38" s="39">
        <v>0</v>
      </c>
      <c r="AF38" s="39">
        <v>0</v>
      </c>
      <c r="AG38" s="39">
        <v>0.06</v>
      </c>
      <c r="AH38" s="39">
        <v>0.06</v>
      </c>
      <c r="AI38" s="39">
        <v>0.06</v>
      </c>
      <c r="AJ38" s="39">
        <v>0.06</v>
      </c>
      <c r="AK38" s="39">
        <v>0.06</v>
      </c>
      <c r="AL38" s="39">
        <v>0.06</v>
      </c>
      <c r="AM38" s="39">
        <v>0.06</v>
      </c>
      <c r="AN38" s="39">
        <v>0.06</v>
      </c>
      <c r="AO38" s="39">
        <v>0.06</v>
      </c>
      <c r="AP38" s="39">
        <v>0.06</v>
      </c>
      <c r="AQ38" s="39">
        <v>0.06</v>
      </c>
      <c r="AR38" s="39">
        <v>0.06</v>
      </c>
      <c r="AS38" s="39">
        <v>0.06</v>
      </c>
      <c r="AT38" s="39">
        <v>0.06</v>
      </c>
      <c r="AU38" s="39">
        <v>0.06</v>
      </c>
      <c r="AV38" s="39">
        <v>0.06</v>
      </c>
      <c r="AW38" s="39">
        <v>0.04</v>
      </c>
      <c r="AX38" s="39">
        <v>0.04</v>
      </c>
      <c r="AY38" s="39">
        <v>0.04</v>
      </c>
      <c r="AZ38" s="39">
        <v>0.04</v>
      </c>
      <c r="BA38" s="39">
        <v>0.04</v>
      </c>
      <c r="BB38" s="39">
        <v>0.04</v>
      </c>
      <c r="BC38" s="39">
        <v>0.04</v>
      </c>
      <c r="BD38" s="39">
        <v>0.04</v>
      </c>
      <c r="BE38" s="39">
        <v>0.04</v>
      </c>
      <c r="BF38" s="39">
        <v>0.04</v>
      </c>
      <c r="BG38" s="39">
        <v>0.04</v>
      </c>
      <c r="BH38" s="39">
        <v>0.04</v>
      </c>
      <c r="BI38" s="39">
        <v>0.04</v>
      </c>
      <c r="BJ38" s="39">
        <v>0.04</v>
      </c>
      <c r="BK38" s="39">
        <v>0.04</v>
      </c>
      <c r="BL38" s="39">
        <v>0.04</v>
      </c>
      <c r="BM38" s="39">
        <v>0.04</v>
      </c>
      <c r="BN38" s="39">
        <v>0.04</v>
      </c>
      <c r="BO38" s="39">
        <v>0.04</v>
      </c>
      <c r="BP38" s="39">
        <v>0.04</v>
      </c>
      <c r="BQ38" s="39">
        <v>0.04</v>
      </c>
      <c r="BR38" s="39">
        <v>0.04</v>
      </c>
      <c r="BS38" s="39">
        <v>0.04</v>
      </c>
      <c r="BT38" s="39">
        <v>0.04</v>
      </c>
      <c r="BU38" s="39">
        <v>0.04</v>
      </c>
      <c r="BV38" s="39">
        <v>0.04</v>
      </c>
      <c r="BW38" s="39">
        <v>0.04</v>
      </c>
      <c r="BX38" s="39">
        <v>0.04</v>
      </c>
      <c r="BY38" s="39">
        <v>0.04</v>
      </c>
      <c r="BZ38" s="39">
        <v>0.04</v>
      </c>
      <c r="CA38" s="39">
        <v>0.04</v>
      </c>
      <c r="CB38" s="39">
        <v>0.04</v>
      </c>
      <c r="CC38" s="39">
        <v>0.04</v>
      </c>
      <c r="CD38" s="39">
        <v>0.04</v>
      </c>
      <c r="CE38" s="39">
        <v>0.04</v>
      </c>
      <c r="CF38" s="39">
        <v>0.04</v>
      </c>
      <c r="CG38" s="39">
        <v>0.04</v>
      </c>
      <c r="CH38" s="39">
        <v>0.04</v>
      </c>
      <c r="CI38" s="39">
        <v>0.05</v>
      </c>
      <c r="CJ38" s="39">
        <v>0.05</v>
      </c>
      <c r="CK38" s="39">
        <v>0.05</v>
      </c>
      <c r="CL38" s="39">
        <v>0.05</v>
      </c>
      <c r="CM38" s="39">
        <v>0.05</v>
      </c>
      <c r="CN38" s="39">
        <v>0.06</v>
      </c>
      <c r="CO38" s="39">
        <v>0.06</v>
      </c>
      <c r="CP38" s="39">
        <v>0.06</v>
      </c>
      <c r="CQ38" s="39">
        <v>0.06</v>
      </c>
      <c r="CR38" s="39">
        <v>0.06</v>
      </c>
      <c r="CS38" s="39">
        <v>0.06</v>
      </c>
      <c r="CT38" s="39">
        <v>0.06</v>
      </c>
      <c r="CU38" s="39">
        <v>0.06</v>
      </c>
      <c r="CV38" s="39">
        <v>0.06</v>
      </c>
      <c r="CW38" s="39">
        <v>0.06</v>
      </c>
      <c r="CX38" s="39">
        <v>0.06</v>
      </c>
      <c r="CY38" s="39">
        <v>0.06</v>
      </c>
      <c r="CZ38" s="39">
        <v>0.06</v>
      </c>
      <c r="DA38" s="39">
        <v>0.06</v>
      </c>
      <c r="DB38" s="39">
        <v>0.06</v>
      </c>
      <c r="DC38" s="39">
        <v>0.06</v>
      </c>
      <c r="DD38" s="39">
        <v>0.06</v>
      </c>
      <c r="DE38" s="39">
        <v>0.06</v>
      </c>
      <c r="DF38" s="39">
        <v>0.06</v>
      </c>
      <c r="DG38" s="39">
        <v>0.06</v>
      </c>
      <c r="DH38" s="39">
        <v>0.06</v>
      </c>
      <c r="DI38" s="39">
        <v>0.06</v>
      </c>
      <c r="DJ38" s="39">
        <v>0.06</v>
      </c>
      <c r="DK38" s="39">
        <v>0.06</v>
      </c>
      <c r="DL38" s="39">
        <v>0.06</v>
      </c>
      <c r="DM38" s="39">
        <v>0.06</v>
      </c>
      <c r="DN38" s="39">
        <v>0.06</v>
      </c>
      <c r="DO38" s="39">
        <v>0.06</v>
      </c>
      <c r="DP38" s="39">
        <v>0.06</v>
      </c>
      <c r="DQ38" s="39">
        <v>0.06</v>
      </c>
      <c r="DR38" s="39">
        <v>0.06</v>
      </c>
      <c r="DS38" s="39">
        <v>0.06</v>
      </c>
      <c r="DT38" s="39">
        <v>0.04</v>
      </c>
      <c r="DU38" s="39">
        <v>0.04</v>
      </c>
      <c r="DV38" s="39">
        <v>0.04</v>
      </c>
      <c r="DW38" s="39">
        <v>0.04</v>
      </c>
      <c r="DX38" s="39">
        <v>0.04</v>
      </c>
      <c r="DY38" s="7"/>
      <c r="DZ38" s="7"/>
      <c r="EA38" s="7"/>
      <c r="EB38" s="7"/>
      <c r="EC38" s="7"/>
      <c r="ED38" s="7"/>
      <c r="EE38" s="7"/>
      <c r="EF38" s="7"/>
      <c r="EG38" s="7"/>
      <c r="EH38" s="7"/>
      <c r="EI38" s="7"/>
      <c r="EJ38" s="7"/>
      <c r="EK38" s="7"/>
      <c r="EL38" s="7"/>
      <c r="EM38" s="7"/>
      <c r="EN38" s="7"/>
      <c r="EO38" s="7"/>
      <c r="EP38" s="7"/>
      <c r="EQ38" s="7"/>
      <c r="ER38" s="7"/>
      <c r="ES38" s="7"/>
      <c r="ET38" s="7"/>
      <c r="EU38" s="7"/>
      <c r="EV38" s="7"/>
      <c r="EW38" s="7"/>
      <c r="EX38" s="7"/>
      <c r="EY38" s="7"/>
      <c r="EZ38" s="7"/>
      <c r="FA38" s="7"/>
      <c r="FB38" s="7"/>
      <c r="FC38" s="7"/>
      <c r="FD38" s="7"/>
      <c r="FE38" s="7"/>
      <c r="FF38" s="7"/>
      <c r="FG38" s="7"/>
      <c r="FH38" s="7"/>
      <c r="FI38" s="7"/>
      <c r="FJ38" s="7"/>
      <c r="FK38" s="7"/>
      <c r="FL38" s="7"/>
      <c r="FM38" s="7"/>
      <c r="FN38" s="7"/>
      <c r="FO38" s="7"/>
      <c r="FP38" s="7"/>
      <c r="FQ38" s="41"/>
      <c r="FR38" s="41"/>
      <c r="FS38" s="41"/>
      <c r="FT38" s="41"/>
    </row>
    <row r="39" spans="1:176" ht="15" customHeight="1" x14ac:dyDescent="0.35">
      <c r="A39" s="70" t="s">
        <v>55</v>
      </c>
      <c r="B39" s="3">
        <v>0</v>
      </c>
      <c r="C39" s="39">
        <v>0</v>
      </c>
      <c r="D39" s="39">
        <v>0</v>
      </c>
      <c r="E39" s="39">
        <v>0</v>
      </c>
      <c r="F39" s="39">
        <v>0</v>
      </c>
      <c r="G39" s="39">
        <v>0</v>
      </c>
      <c r="H39" s="39">
        <v>0</v>
      </c>
      <c r="I39" s="39">
        <v>0</v>
      </c>
      <c r="J39" s="39">
        <v>0</v>
      </c>
      <c r="K39" s="39">
        <v>0</v>
      </c>
      <c r="L39" s="39">
        <v>0</v>
      </c>
      <c r="M39" s="39">
        <v>0</v>
      </c>
      <c r="N39" s="39">
        <v>0</v>
      </c>
      <c r="O39" s="39">
        <v>0</v>
      </c>
      <c r="P39" s="39">
        <v>0</v>
      </c>
      <c r="Q39" s="39">
        <v>0</v>
      </c>
      <c r="R39" s="39">
        <v>0</v>
      </c>
      <c r="S39" s="39">
        <v>0</v>
      </c>
      <c r="T39" s="39">
        <v>0</v>
      </c>
      <c r="U39" s="39">
        <v>0</v>
      </c>
      <c r="V39" s="39">
        <v>0</v>
      </c>
      <c r="W39" s="39">
        <v>0</v>
      </c>
      <c r="X39" s="39">
        <v>0</v>
      </c>
      <c r="Y39" s="44">
        <v>0.06</v>
      </c>
      <c r="Z39" s="39">
        <v>0</v>
      </c>
      <c r="AA39" s="39">
        <v>0</v>
      </c>
      <c r="AB39" s="39">
        <v>0</v>
      </c>
      <c r="AC39" s="39">
        <v>0</v>
      </c>
      <c r="AD39" s="39">
        <v>0</v>
      </c>
      <c r="AE39" s="39">
        <v>0.05</v>
      </c>
      <c r="AF39" s="39">
        <v>0.05</v>
      </c>
      <c r="AG39" s="39">
        <v>0.05</v>
      </c>
      <c r="AH39" s="39">
        <v>0.08</v>
      </c>
      <c r="AI39" s="39">
        <v>0.08</v>
      </c>
      <c r="AJ39" s="39">
        <v>0.08</v>
      </c>
      <c r="AK39" s="39">
        <v>0.08</v>
      </c>
      <c r="AL39" s="39">
        <v>0.08</v>
      </c>
      <c r="AM39" s="39">
        <v>0.08</v>
      </c>
      <c r="AN39" s="39">
        <v>0.08</v>
      </c>
      <c r="AO39" s="39">
        <v>0.08</v>
      </c>
      <c r="AP39" s="39">
        <v>0.08</v>
      </c>
      <c r="AQ39" s="39">
        <v>0.08</v>
      </c>
      <c r="AR39" s="39">
        <v>0.08</v>
      </c>
      <c r="AS39" s="39">
        <v>0.08</v>
      </c>
      <c r="AT39" s="39">
        <v>0.08</v>
      </c>
      <c r="AU39" s="39">
        <v>0.08</v>
      </c>
      <c r="AV39" s="39">
        <v>0.08</v>
      </c>
      <c r="AW39" s="39">
        <v>0.08</v>
      </c>
      <c r="AX39" s="39">
        <v>0.08</v>
      </c>
      <c r="AY39" s="39">
        <v>0.08</v>
      </c>
      <c r="AZ39" s="39">
        <v>0.08</v>
      </c>
      <c r="BA39" s="39">
        <v>0.08</v>
      </c>
      <c r="BB39" s="39">
        <v>0.08</v>
      </c>
      <c r="BC39" s="39">
        <v>0.08</v>
      </c>
      <c r="BD39" s="39">
        <v>0.08</v>
      </c>
      <c r="BE39" s="39">
        <v>0.04</v>
      </c>
      <c r="BF39" s="39">
        <v>0.04</v>
      </c>
      <c r="BG39" s="39">
        <v>0.06</v>
      </c>
      <c r="BH39" s="39">
        <v>0.06</v>
      </c>
      <c r="BI39" s="39">
        <v>0.06</v>
      </c>
      <c r="BJ39" s="39">
        <v>0.06</v>
      </c>
      <c r="BK39" s="39">
        <v>0.06</v>
      </c>
      <c r="BL39" s="39">
        <v>0.06</v>
      </c>
      <c r="BM39" s="39">
        <v>0.06</v>
      </c>
      <c r="BN39" s="39">
        <v>0.06</v>
      </c>
      <c r="BO39" s="39">
        <v>0.06</v>
      </c>
      <c r="BP39" s="39">
        <v>0.06</v>
      </c>
      <c r="BQ39" s="39">
        <v>0.06</v>
      </c>
      <c r="BR39" s="39">
        <v>0.06</v>
      </c>
      <c r="BS39" s="39">
        <v>0.06</v>
      </c>
      <c r="BT39" s="39">
        <v>0.06</v>
      </c>
      <c r="BU39" s="39">
        <v>0.06</v>
      </c>
      <c r="BV39" s="39">
        <v>0.06</v>
      </c>
      <c r="BW39" s="39">
        <v>0.06</v>
      </c>
      <c r="BX39" s="39">
        <v>0.06</v>
      </c>
      <c r="BY39" s="39">
        <v>0.06</v>
      </c>
      <c r="BZ39" s="39">
        <v>6.5000000000000002E-2</v>
      </c>
      <c r="CA39" s="39">
        <v>7.0000000000000007E-2</v>
      </c>
      <c r="CB39" s="39">
        <v>7.4999999999999997E-2</v>
      </c>
      <c r="CC39" s="39">
        <v>7.4999999999999997E-2</v>
      </c>
      <c r="CD39" s="39">
        <v>7.4999999999999997E-2</v>
      </c>
      <c r="CE39" s="39">
        <v>7.4999999999999997E-2</v>
      </c>
      <c r="CF39" s="39">
        <v>7.4999999999999997E-2</v>
      </c>
      <c r="CG39" s="39">
        <v>7.4999999999999997E-2</v>
      </c>
      <c r="CH39" s="39">
        <v>7.4999999999999997E-2</v>
      </c>
      <c r="CI39" s="39">
        <v>7.4999999999999997E-2</v>
      </c>
      <c r="CJ39" s="39">
        <v>7.4999999999999997E-2</v>
      </c>
      <c r="CK39" s="39">
        <v>6.6000000000000003E-2</v>
      </c>
      <c r="CL39" s="39">
        <v>6.6000000000000003E-2</v>
      </c>
      <c r="CM39" s="39">
        <v>6.6000000000000003E-2</v>
      </c>
      <c r="CN39" s="39">
        <v>6.6000000000000003E-2</v>
      </c>
      <c r="CO39" s="39">
        <v>6.6000000000000003E-2</v>
      </c>
      <c r="CP39" s="39">
        <v>6.6000000000000003E-2</v>
      </c>
      <c r="CQ39" s="39">
        <v>6.6000000000000003E-2</v>
      </c>
      <c r="CR39" s="39">
        <v>6.6000000000000003E-2</v>
      </c>
      <c r="CS39" s="39">
        <v>6.6000000000000003E-2</v>
      </c>
      <c r="CT39" s="39">
        <v>6.6000000000000003E-2</v>
      </c>
      <c r="CU39" s="39">
        <v>6.6000000000000003E-2</v>
      </c>
      <c r="CV39" s="39">
        <v>6.6000000000000003E-2</v>
      </c>
      <c r="CW39" s="39">
        <v>6.6000000000000003E-2</v>
      </c>
      <c r="CX39" s="39">
        <v>6.6000000000000003E-2</v>
      </c>
      <c r="CY39" s="39">
        <v>6.6000000000000003E-2</v>
      </c>
      <c r="CZ39" s="39">
        <v>6.6000000000000003E-2</v>
      </c>
      <c r="DA39" s="39">
        <v>6.6000000000000003E-2</v>
      </c>
      <c r="DB39" s="39">
        <v>6.6000000000000003E-2</v>
      </c>
      <c r="DC39" s="39">
        <v>6.6000000000000003E-2</v>
      </c>
      <c r="DD39" s="39">
        <v>6.6000000000000003E-2</v>
      </c>
      <c r="DE39" s="39">
        <v>6.6000000000000003E-2</v>
      </c>
      <c r="DF39" s="39">
        <v>6.6000000000000003E-2</v>
      </c>
      <c r="DG39" s="39">
        <v>7.9000000000000001E-2</v>
      </c>
      <c r="DH39" s="39">
        <v>7.9000000000000001E-2</v>
      </c>
      <c r="DI39" s="39">
        <v>7.5999999999999998E-2</v>
      </c>
      <c r="DJ39" s="39">
        <v>7.5999999999999998E-2</v>
      </c>
      <c r="DK39" s="39">
        <v>7.5999999999999998E-2</v>
      </c>
      <c r="DL39" s="39">
        <v>7.5999999999999998E-2</v>
      </c>
      <c r="DM39" s="39">
        <v>7.5999999999999998E-2</v>
      </c>
      <c r="DN39" s="39">
        <v>7.5999999999999998E-2</v>
      </c>
      <c r="DO39" s="39">
        <v>7.5999999999999998E-2</v>
      </c>
      <c r="DP39" s="39">
        <v>7.5999999999999998E-2</v>
      </c>
      <c r="DQ39" s="39">
        <v>7.5999999999999998E-2</v>
      </c>
      <c r="DR39" s="39">
        <v>7.5999999999999998E-2</v>
      </c>
      <c r="DS39" s="39">
        <v>7.5999999999999998E-2</v>
      </c>
      <c r="DT39" s="39">
        <v>7.5999999999999998E-2</v>
      </c>
      <c r="DU39" s="39">
        <v>7.5999999999999998E-2</v>
      </c>
      <c r="DV39" s="39">
        <v>7.5999999999999998E-2</v>
      </c>
      <c r="DW39" s="39">
        <v>7.5999999999999998E-2</v>
      </c>
      <c r="DX39" s="39">
        <v>7.5999999999999998E-2</v>
      </c>
      <c r="DY39" s="7"/>
      <c r="DZ39" s="7"/>
      <c r="EA39" s="7"/>
      <c r="EB39" s="7"/>
      <c r="EC39" s="7"/>
      <c r="ED39" s="7"/>
      <c r="EE39" s="7"/>
      <c r="EF39" s="7"/>
      <c r="EG39" s="7"/>
      <c r="EH39" s="7"/>
      <c r="EI39" s="7"/>
      <c r="EJ39" s="7"/>
      <c r="EK39" s="7"/>
      <c r="EL39" s="7"/>
      <c r="EM39" s="7"/>
      <c r="EN39" s="7"/>
      <c r="EO39" s="7"/>
      <c r="EP39" s="7"/>
      <c r="EQ39" s="7"/>
      <c r="ER39" s="7"/>
      <c r="ES39" s="7"/>
      <c r="ET39" s="7"/>
      <c r="EU39" s="7"/>
      <c r="EV39" s="7"/>
      <c r="EW39" s="7"/>
      <c r="EX39" s="7"/>
      <c r="EY39" s="7"/>
      <c r="EZ39" s="7"/>
      <c r="FA39" s="7"/>
      <c r="FB39" s="7"/>
      <c r="FC39" s="7"/>
      <c r="FD39" s="7"/>
      <c r="FE39" s="7"/>
      <c r="FF39" s="7"/>
      <c r="FG39" s="7"/>
      <c r="FH39" s="7"/>
      <c r="FI39" s="7"/>
      <c r="FJ39" s="7"/>
      <c r="FK39" s="7"/>
      <c r="FL39" s="7"/>
      <c r="FM39" s="7"/>
      <c r="FN39" s="7"/>
      <c r="FO39" s="7"/>
      <c r="FP39" s="7"/>
      <c r="FQ39" s="41"/>
      <c r="FR39" s="41"/>
      <c r="FS39" s="41"/>
      <c r="FT39" s="41"/>
    </row>
    <row r="40" spans="1:176" ht="15" customHeight="1" x14ac:dyDescent="0.35">
      <c r="A40" s="70" t="s">
        <v>56</v>
      </c>
      <c r="B40" s="3">
        <v>0</v>
      </c>
      <c r="C40" s="39">
        <v>0</v>
      </c>
      <c r="D40" s="39">
        <v>0</v>
      </c>
      <c r="E40" s="39">
        <v>0</v>
      </c>
      <c r="F40" s="39">
        <v>0</v>
      </c>
      <c r="G40" s="39">
        <v>0</v>
      </c>
      <c r="H40" s="39">
        <v>0</v>
      </c>
      <c r="I40" s="39">
        <v>0</v>
      </c>
      <c r="J40" s="39">
        <v>0</v>
      </c>
      <c r="K40" s="39">
        <v>0</v>
      </c>
      <c r="L40" s="39">
        <v>0</v>
      </c>
      <c r="M40" s="39">
        <v>0</v>
      </c>
      <c r="N40" s="39">
        <v>0</v>
      </c>
      <c r="O40" s="39">
        <v>0</v>
      </c>
      <c r="P40" s="39">
        <v>0</v>
      </c>
      <c r="Q40" s="39">
        <v>0</v>
      </c>
      <c r="R40" s="39">
        <v>0</v>
      </c>
      <c r="S40" s="39">
        <v>0</v>
      </c>
      <c r="T40" s="39">
        <v>0</v>
      </c>
      <c r="U40" s="39">
        <v>0</v>
      </c>
      <c r="V40" s="39">
        <v>0</v>
      </c>
      <c r="W40" s="39">
        <v>0</v>
      </c>
      <c r="X40" s="39">
        <v>0</v>
      </c>
      <c r="Y40" s="39">
        <v>5.0000000000000001E-3</v>
      </c>
      <c r="Z40" s="39">
        <v>5.0000000000000001E-3</v>
      </c>
      <c r="AA40" s="39">
        <v>0</v>
      </c>
      <c r="AB40" s="39">
        <v>0</v>
      </c>
      <c r="AC40" s="39">
        <v>0</v>
      </c>
      <c r="AD40" s="39">
        <v>0</v>
      </c>
      <c r="AE40" s="39">
        <v>0</v>
      </c>
      <c r="AF40" s="39">
        <v>0</v>
      </c>
      <c r="AG40" s="39">
        <v>0</v>
      </c>
      <c r="AH40" s="39">
        <v>0</v>
      </c>
      <c r="AI40" s="39">
        <v>0</v>
      </c>
      <c r="AJ40" s="39">
        <v>0</v>
      </c>
      <c r="AK40" s="39">
        <v>0.06</v>
      </c>
      <c r="AL40" s="39">
        <v>0.1</v>
      </c>
      <c r="AM40" s="39">
        <v>7.0000000000000007E-2</v>
      </c>
      <c r="AN40" s="39">
        <v>7.0000000000000007E-2</v>
      </c>
      <c r="AO40" s="39">
        <v>7.0000000000000007E-2</v>
      </c>
      <c r="AP40" s="39">
        <v>7.0000000000000007E-2</v>
      </c>
      <c r="AQ40" s="39">
        <v>7.0000000000000007E-2</v>
      </c>
      <c r="AR40" s="39">
        <v>7.0000000000000007E-2</v>
      </c>
      <c r="AS40" s="39">
        <v>0.04</v>
      </c>
      <c r="AT40" s="39">
        <v>0.04</v>
      </c>
      <c r="AU40" s="39">
        <v>0.04</v>
      </c>
      <c r="AV40" s="39">
        <v>0.04</v>
      </c>
      <c r="AW40" s="39">
        <v>0.04</v>
      </c>
      <c r="AX40" s="39">
        <v>0.04</v>
      </c>
      <c r="AY40" s="39">
        <v>0.04</v>
      </c>
      <c r="AZ40" s="39">
        <v>0.04</v>
      </c>
      <c r="BA40" s="39">
        <v>0.05</v>
      </c>
      <c r="BB40" s="39">
        <v>0.05</v>
      </c>
      <c r="BC40" s="39">
        <v>0.05</v>
      </c>
      <c r="BD40" s="39">
        <v>0.05</v>
      </c>
      <c r="BE40" s="39">
        <v>0.05</v>
      </c>
      <c r="BF40" s="39">
        <v>0.06</v>
      </c>
      <c r="BG40" s="39">
        <v>0.06</v>
      </c>
      <c r="BH40" s="39">
        <v>0.06</v>
      </c>
      <c r="BI40" s="39">
        <v>0.06</v>
      </c>
      <c r="BJ40" s="39">
        <v>0.06</v>
      </c>
      <c r="BK40" s="39">
        <v>0.06</v>
      </c>
      <c r="BL40" s="39">
        <v>0.06</v>
      </c>
      <c r="BM40" s="39">
        <v>0.06</v>
      </c>
      <c r="BN40" s="39">
        <v>0.06</v>
      </c>
      <c r="BO40" s="39">
        <v>0.06</v>
      </c>
      <c r="BP40" s="39">
        <v>0.06</v>
      </c>
      <c r="BQ40" s="39">
        <v>7.0000000000000007E-2</v>
      </c>
      <c r="BR40" s="39">
        <v>7.0000000000000007E-2</v>
      </c>
      <c r="BS40" s="39">
        <v>0.12</v>
      </c>
      <c r="BT40" s="39">
        <v>0.12</v>
      </c>
      <c r="BU40" s="39">
        <v>0.12</v>
      </c>
      <c r="BV40" s="39">
        <v>0.11</v>
      </c>
      <c r="BW40" s="39">
        <v>0.11</v>
      </c>
      <c r="BX40" s="39">
        <v>9.5000000000000001E-2</v>
      </c>
      <c r="BY40" s="39">
        <v>9.5000000000000001E-2</v>
      </c>
      <c r="BZ40" s="39">
        <v>9.5000000000000001E-2</v>
      </c>
      <c r="CA40" s="39">
        <v>0.105</v>
      </c>
      <c r="CB40" s="39">
        <v>0.105</v>
      </c>
      <c r="CC40" s="39">
        <v>0.105</v>
      </c>
      <c r="CD40" s="39">
        <v>0.105</v>
      </c>
      <c r="CE40" s="39">
        <v>0.105</v>
      </c>
      <c r="CF40" s="39">
        <v>0.105</v>
      </c>
      <c r="CG40" s="39">
        <v>0.105</v>
      </c>
      <c r="CH40" s="39">
        <v>0.105</v>
      </c>
      <c r="CI40" s="39">
        <v>9.5000000000000001E-2</v>
      </c>
      <c r="CJ40" s="39">
        <v>9.5000000000000001E-2</v>
      </c>
      <c r="CK40" s="39">
        <v>8.5000000000000006E-2</v>
      </c>
      <c r="CL40" s="39">
        <v>8.5000000000000006E-2</v>
      </c>
      <c r="CM40" s="39">
        <v>8.5000000000000006E-2</v>
      </c>
      <c r="CN40" s="39">
        <v>8.5000000000000006E-2</v>
      </c>
      <c r="CO40" s="39">
        <v>0.1225</v>
      </c>
      <c r="CP40" s="39">
        <v>0.1225</v>
      </c>
      <c r="CQ40" s="39">
        <v>0.1225</v>
      </c>
      <c r="CR40" s="39">
        <v>0.11990000000000001</v>
      </c>
      <c r="CS40" s="39">
        <v>9.9900000000000003E-2</v>
      </c>
      <c r="CT40" s="39">
        <v>9.9900000000000003E-2</v>
      </c>
      <c r="CU40" s="39">
        <v>9.9900000000000003E-2</v>
      </c>
      <c r="CV40" s="39">
        <v>9.9900000000000003E-2</v>
      </c>
      <c r="CW40" s="39">
        <v>9.9900000000000003E-2</v>
      </c>
      <c r="CX40" s="39">
        <v>9.9900000000000003E-2</v>
      </c>
      <c r="CY40" s="39">
        <v>9.9900000000000003E-2</v>
      </c>
      <c r="CZ40" s="39">
        <v>9.9900000000000003E-2</v>
      </c>
      <c r="DA40" s="39">
        <v>9.9900000000000003E-2</v>
      </c>
      <c r="DB40" s="39">
        <v>9.9900000000000003E-2</v>
      </c>
      <c r="DC40" s="39">
        <v>9.9900000000000003E-2</v>
      </c>
      <c r="DD40" s="39">
        <v>9.9900000000000003E-2</v>
      </c>
      <c r="DE40" s="39">
        <v>9.9900000000000003E-2</v>
      </c>
      <c r="DF40" s="39">
        <v>9.9900000000000003E-2</v>
      </c>
      <c r="DG40" s="39">
        <v>9.9900000000000003E-2</v>
      </c>
      <c r="DH40" s="39">
        <v>9.9900000000000003E-2</v>
      </c>
      <c r="DI40" s="39">
        <v>9.9900000000000003E-2</v>
      </c>
      <c r="DJ40" s="39">
        <v>9.9900000000000003E-2</v>
      </c>
      <c r="DK40" s="39">
        <v>9.9900000000000003E-2</v>
      </c>
      <c r="DL40" s="39">
        <v>9.9900000000000003E-2</v>
      </c>
      <c r="DM40" s="39">
        <v>9.9900000000000003E-2</v>
      </c>
      <c r="DN40" s="39">
        <v>9.9900000000000003E-2</v>
      </c>
      <c r="DO40" s="39">
        <v>9.9900000000000003E-2</v>
      </c>
      <c r="DP40" s="39">
        <v>9.9900000000000003E-2</v>
      </c>
      <c r="DQ40" s="39">
        <v>9.9900000000000003E-2</v>
      </c>
      <c r="DR40" s="39">
        <v>9.9900000000000003E-2</v>
      </c>
      <c r="DS40" s="39">
        <v>9.9900000000000003E-2</v>
      </c>
      <c r="DT40" s="39">
        <v>9.9900000000000003E-2</v>
      </c>
      <c r="DU40" s="39">
        <v>8.9899999999999994E-2</v>
      </c>
      <c r="DV40" s="39">
        <v>8.4900000000000003E-2</v>
      </c>
      <c r="DW40" s="39">
        <v>7.9899999999999999E-2</v>
      </c>
      <c r="DX40" s="39">
        <v>7.4899999999999994E-2</v>
      </c>
      <c r="DY40" s="7"/>
      <c r="DZ40" s="7"/>
      <c r="EA40" s="7"/>
      <c r="EB40" s="7"/>
      <c r="EC40" s="7"/>
      <c r="ED40" s="7"/>
      <c r="EE40" s="7"/>
      <c r="EF40" s="7"/>
      <c r="EG40" s="7"/>
      <c r="EH40" s="7"/>
      <c r="EI40" s="7"/>
      <c r="EJ40" s="7"/>
      <c r="EK40" s="7"/>
      <c r="EL40" s="7"/>
      <c r="EM40" s="7"/>
      <c r="EN40" s="7"/>
      <c r="EO40" s="7"/>
      <c r="EP40" s="7"/>
      <c r="EQ40" s="7"/>
      <c r="ER40" s="7"/>
      <c r="ES40" s="7"/>
      <c r="ET40" s="7"/>
      <c r="EU40" s="7"/>
      <c r="EV40" s="7"/>
      <c r="EW40" s="7"/>
      <c r="EX40" s="7"/>
      <c r="EY40" s="7"/>
      <c r="EZ40" s="7"/>
      <c r="FA40" s="7"/>
      <c r="FB40" s="7"/>
      <c r="FC40" s="7"/>
      <c r="FD40" s="7"/>
      <c r="FE40" s="7"/>
      <c r="FF40" s="7"/>
      <c r="FG40" s="7"/>
      <c r="FH40" s="7"/>
      <c r="FI40" s="7"/>
      <c r="FJ40" s="7"/>
      <c r="FK40" s="7"/>
      <c r="FL40" s="7"/>
      <c r="FM40" s="7"/>
      <c r="FN40" s="7"/>
      <c r="FO40" s="7"/>
      <c r="FP40" s="7"/>
      <c r="FQ40" s="41"/>
      <c r="FR40" s="41"/>
      <c r="FS40" s="41"/>
      <c r="FT40" s="41"/>
    </row>
    <row r="41" spans="1:176" ht="15" customHeight="1" x14ac:dyDescent="0.35">
      <c r="A41" s="70" t="s">
        <v>57</v>
      </c>
      <c r="B41" s="3">
        <v>0</v>
      </c>
      <c r="C41" s="39">
        <v>0</v>
      </c>
      <c r="D41" s="39">
        <v>0</v>
      </c>
      <c r="E41" s="39">
        <v>0</v>
      </c>
      <c r="F41" s="39">
        <v>0</v>
      </c>
      <c r="G41" s="39">
        <v>0</v>
      </c>
      <c r="H41" s="39">
        <v>0</v>
      </c>
      <c r="I41" s="39">
        <v>0</v>
      </c>
      <c r="J41" s="39">
        <v>0</v>
      </c>
      <c r="K41" s="39">
        <v>0</v>
      </c>
      <c r="L41" s="39">
        <v>0</v>
      </c>
      <c r="M41" s="39">
        <v>0</v>
      </c>
      <c r="N41" s="39">
        <v>0</v>
      </c>
      <c r="O41" s="39">
        <v>0</v>
      </c>
      <c r="P41" s="39">
        <v>0</v>
      </c>
      <c r="Q41" s="39">
        <v>0</v>
      </c>
      <c r="R41" s="39">
        <v>0</v>
      </c>
      <c r="S41" s="39">
        <v>0</v>
      </c>
      <c r="T41" s="39">
        <v>0</v>
      </c>
      <c r="U41" s="39">
        <v>0</v>
      </c>
      <c r="V41" s="39">
        <v>0</v>
      </c>
      <c r="W41" s="39">
        <v>0</v>
      </c>
      <c r="X41" s="39">
        <v>0</v>
      </c>
      <c r="Y41" s="39">
        <v>0</v>
      </c>
      <c r="Z41" s="39">
        <v>0</v>
      </c>
      <c r="AA41" s="39">
        <v>0</v>
      </c>
      <c r="AB41" s="39">
        <v>0</v>
      </c>
      <c r="AC41" s="39">
        <v>0</v>
      </c>
      <c r="AD41" s="39">
        <v>0</v>
      </c>
      <c r="AE41" s="39">
        <v>0</v>
      </c>
      <c r="AF41" s="39">
        <v>0</v>
      </c>
      <c r="AG41" s="39">
        <v>0</v>
      </c>
      <c r="AH41" s="39">
        <v>0</v>
      </c>
      <c r="AI41" s="39">
        <v>0</v>
      </c>
      <c r="AJ41" s="39">
        <v>0</v>
      </c>
      <c r="AK41" s="39">
        <v>0</v>
      </c>
      <c r="AL41" s="39">
        <v>0</v>
      </c>
      <c r="AM41" s="39">
        <v>0</v>
      </c>
      <c r="AN41" s="39">
        <v>0</v>
      </c>
      <c r="AO41" s="39">
        <v>0</v>
      </c>
      <c r="AP41" s="39">
        <v>0</v>
      </c>
      <c r="AQ41" s="39">
        <v>0</v>
      </c>
      <c r="AR41" s="39">
        <v>0</v>
      </c>
      <c r="AS41" s="39">
        <v>0</v>
      </c>
      <c r="AT41" s="39">
        <v>0</v>
      </c>
      <c r="AU41" s="39">
        <v>0</v>
      </c>
      <c r="AV41" s="39">
        <v>0</v>
      </c>
      <c r="AW41" s="39">
        <v>0.04</v>
      </c>
      <c r="AX41" s="39">
        <v>0.04</v>
      </c>
      <c r="AY41" s="39">
        <v>0.04</v>
      </c>
      <c r="AZ41" s="39">
        <v>0.04</v>
      </c>
      <c r="BA41" s="39">
        <v>0.05</v>
      </c>
      <c r="BB41" s="39">
        <v>0.05</v>
      </c>
      <c r="BC41" s="39">
        <v>0.05</v>
      </c>
      <c r="BD41" s="39">
        <v>0.05</v>
      </c>
      <c r="BE41" s="39">
        <v>0.05</v>
      </c>
      <c r="BF41" s="39">
        <v>0.05</v>
      </c>
      <c r="BG41" s="39">
        <v>0.05</v>
      </c>
      <c r="BH41" s="39">
        <f>5%+(5%*10%)</f>
        <v>5.5000000000000007E-2</v>
      </c>
      <c r="BI41" s="39">
        <f>5%+(5%*10%)</f>
        <v>5.5000000000000007E-2</v>
      </c>
      <c r="BJ41" s="39">
        <v>0.06</v>
      </c>
      <c r="BK41" s="39">
        <v>0.06</v>
      </c>
      <c r="BL41" s="39">
        <v>0.06</v>
      </c>
      <c r="BM41" s="39">
        <v>0.06</v>
      </c>
      <c r="BN41" s="39">
        <v>0.06</v>
      </c>
      <c r="BO41" s="39">
        <v>0.06</v>
      </c>
      <c r="BP41" s="39">
        <f>6%+(6%*10%)</f>
        <v>6.6000000000000003E-2</v>
      </c>
      <c r="BQ41" s="39">
        <f>6%+(6%*10%)</f>
        <v>6.6000000000000003E-2</v>
      </c>
      <c r="BR41" s="39">
        <v>7.0000000000000007E-2</v>
      </c>
      <c r="BS41" s="39">
        <v>7.0000000000000007E-2</v>
      </c>
      <c r="BT41" s="39">
        <v>7.0000000000000007E-2</v>
      </c>
      <c r="BU41" s="39">
        <v>0.08</v>
      </c>
      <c r="BV41" s="39">
        <v>0.08</v>
      </c>
      <c r="BW41" s="39">
        <v>0.08</v>
      </c>
      <c r="BX41" s="39">
        <v>0.08</v>
      </c>
      <c r="BY41" s="39">
        <v>0.08</v>
      </c>
      <c r="BZ41" s="39">
        <v>0.08</v>
      </c>
      <c r="CA41" s="39">
        <v>0.08</v>
      </c>
      <c r="CB41" s="39">
        <v>0.08</v>
      </c>
      <c r="CC41" s="39">
        <v>0.08</v>
      </c>
      <c r="CD41" s="39">
        <v>0.08</v>
      </c>
      <c r="CE41" s="39">
        <v>0.08</v>
      </c>
      <c r="CF41" s="39">
        <v>0.08</v>
      </c>
      <c r="CG41" s="39">
        <v>0.09</v>
      </c>
      <c r="CH41" s="39">
        <v>0.09</v>
      </c>
      <c r="CI41" s="39">
        <v>0.08</v>
      </c>
      <c r="CJ41" s="39">
        <v>0.08</v>
      </c>
      <c r="CK41" s="39">
        <v>0.08</v>
      </c>
      <c r="CL41" s="39">
        <v>0.08</v>
      </c>
      <c r="CM41" s="39">
        <v>0.09</v>
      </c>
      <c r="CN41" s="39">
        <v>0.09</v>
      </c>
      <c r="CO41" s="39">
        <f>9%*1.11</f>
        <v>9.9900000000000003E-2</v>
      </c>
      <c r="CP41" s="39">
        <f>9%*1.11</f>
        <v>9.9900000000000003E-2</v>
      </c>
      <c r="CQ41" s="39">
        <f>9%*1.11</f>
        <v>9.9900000000000003E-2</v>
      </c>
      <c r="CR41" s="39">
        <v>0.09</v>
      </c>
      <c r="CS41" s="39">
        <v>0.09</v>
      </c>
      <c r="CT41" s="39">
        <v>0.09</v>
      </c>
      <c r="CU41" s="39">
        <v>0.09</v>
      </c>
      <c r="CV41" s="39">
        <v>0.09</v>
      </c>
      <c r="CW41" s="39">
        <v>0.09</v>
      </c>
      <c r="CX41" s="39">
        <v>0.09</v>
      </c>
      <c r="CY41" s="39">
        <v>0.09</v>
      </c>
      <c r="CZ41" s="39">
        <v>0.09</v>
      </c>
      <c r="DA41" s="39">
        <v>0.09</v>
      </c>
      <c r="DB41" s="39">
        <v>0.09</v>
      </c>
      <c r="DC41" s="39">
        <v>0.09</v>
      </c>
      <c r="DD41" s="39">
        <v>0.09</v>
      </c>
      <c r="DE41" s="39">
        <v>0.09</v>
      </c>
      <c r="DF41" s="39">
        <v>0.09</v>
      </c>
      <c r="DG41" s="39">
        <v>0.09</v>
      </c>
      <c r="DH41" s="39">
        <v>0.09</v>
      </c>
      <c r="DI41" s="39">
        <v>0.09</v>
      </c>
      <c r="DJ41" s="39">
        <v>0.09</v>
      </c>
      <c r="DK41" s="39">
        <v>0.09</v>
      </c>
      <c r="DL41" s="39">
        <v>0.09</v>
      </c>
      <c r="DM41" s="39">
        <v>7.0000000000000007E-2</v>
      </c>
      <c r="DN41" s="39">
        <v>7.0000000000000007E-2</v>
      </c>
      <c r="DO41" s="39">
        <v>7.0000000000000007E-2</v>
      </c>
      <c r="DP41" s="39">
        <v>7.0000000000000007E-2</v>
      </c>
      <c r="DQ41" s="39">
        <v>7.0000000000000007E-2</v>
      </c>
      <c r="DR41" s="39">
        <v>7.0000000000000007E-2</v>
      </c>
      <c r="DS41" s="39">
        <v>7.0000000000000007E-2</v>
      </c>
      <c r="DT41" s="39">
        <v>7.0000000000000007E-2</v>
      </c>
      <c r="DU41" s="39">
        <v>7.0000000000000007E-2</v>
      </c>
      <c r="DV41" s="39">
        <v>7.0000000000000007E-2</v>
      </c>
      <c r="DW41" s="39">
        <v>7.0000000000000007E-2</v>
      </c>
      <c r="DX41" s="39">
        <v>7.0000000000000007E-2</v>
      </c>
      <c r="DY41" s="7"/>
      <c r="DZ41" s="7"/>
      <c r="EA41" s="7"/>
      <c r="EB41" s="7"/>
      <c r="EC41" s="7"/>
      <c r="ED41" s="7"/>
      <c r="EE41" s="7"/>
      <c r="EF41" s="7"/>
      <c r="EG41" s="7"/>
      <c r="EH41" s="7"/>
      <c r="EI41" s="7"/>
      <c r="EJ41" s="7"/>
      <c r="EK41" s="7"/>
      <c r="EL41" s="7"/>
      <c r="EM41" s="7"/>
      <c r="EN41" s="7"/>
      <c r="EO41" s="7"/>
      <c r="EP41" s="7"/>
      <c r="EQ41" s="7"/>
      <c r="ER41" s="7"/>
      <c r="ES41" s="7"/>
      <c r="ET41" s="7"/>
      <c r="EU41" s="7"/>
      <c r="EV41" s="7"/>
      <c r="EW41" s="7"/>
      <c r="EX41" s="7"/>
      <c r="EY41" s="7"/>
      <c r="EZ41" s="7"/>
      <c r="FA41" s="7"/>
      <c r="FB41" s="7"/>
      <c r="FC41" s="7"/>
      <c r="FD41" s="7"/>
      <c r="FE41" s="7"/>
      <c r="FF41" s="7"/>
      <c r="FG41" s="7"/>
      <c r="FH41" s="7"/>
      <c r="FI41" s="7"/>
      <c r="FJ41" s="7"/>
      <c r="FK41" s="7"/>
      <c r="FL41" s="7"/>
      <c r="FM41" s="7"/>
      <c r="FN41" s="7"/>
      <c r="FO41" s="7"/>
      <c r="FP41" s="7"/>
      <c r="FQ41" s="41"/>
      <c r="FR41" s="41"/>
      <c r="FS41" s="41"/>
      <c r="FT41" s="41"/>
    </row>
    <row r="42" spans="1:176" ht="15" customHeight="1" x14ac:dyDescent="0.35">
      <c r="A42" s="70" t="s">
        <v>58</v>
      </c>
      <c r="B42" s="3">
        <v>0</v>
      </c>
      <c r="C42" s="39">
        <v>0</v>
      </c>
      <c r="D42" s="39">
        <v>0</v>
      </c>
      <c r="E42" s="39">
        <v>0</v>
      </c>
      <c r="F42" s="39">
        <v>0</v>
      </c>
      <c r="G42" s="39">
        <v>0</v>
      </c>
      <c r="H42" s="39">
        <v>0</v>
      </c>
      <c r="I42" s="39">
        <v>0</v>
      </c>
      <c r="J42" s="39">
        <v>0</v>
      </c>
      <c r="K42" s="39">
        <v>0</v>
      </c>
      <c r="L42" s="39">
        <v>0</v>
      </c>
      <c r="M42" s="39">
        <v>0</v>
      </c>
      <c r="N42" s="39">
        <v>0</v>
      </c>
      <c r="O42" s="39">
        <v>0</v>
      </c>
      <c r="P42" s="39">
        <v>0</v>
      </c>
      <c r="Q42" s="39">
        <v>0</v>
      </c>
      <c r="R42" s="39">
        <v>0</v>
      </c>
      <c r="S42" s="39">
        <v>0</v>
      </c>
      <c r="T42" s="39">
        <v>0</v>
      </c>
      <c r="U42" s="39">
        <v>0</v>
      </c>
      <c r="V42" s="39">
        <v>0</v>
      </c>
      <c r="W42" s="39">
        <v>0</v>
      </c>
      <c r="X42" s="42">
        <f>33.5%*X54</f>
        <v>4.1875000000000002E-2</v>
      </c>
      <c r="Y42" s="42">
        <f t="shared" ref="Y42:AA42" si="27">33.5%*Y54</f>
        <v>4.1875000000000002E-2</v>
      </c>
      <c r="Z42" s="42">
        <f t="shared" si="27"/>
        <v>4.1875000000000002E-2</v>
      </c>
      <c r="AA42" s="42">
        <f t="shared" si="27"/>
        <v>4.3550000000000005E-2</v>
      </c>
      <c r="AB42" s="39">
        <v>0.04</v>
      </c>
      <c r="AC42" s="39">
        <v>0.04</v>
      </c>
      <c r="AD42" s="39">
        <v>0.04</v>
      </c>
      <c r="AE42" s="39">
        <v>0.04</v>
      </c>
      <c r="AF42" s="39">
        <v>4.4999999999999998E-2</v>
      </c>
      <c r="AG42" s="39">
        <v>4.4999999999999998E-2</v>
      </c>
      <c r="AH42" s="39">
        <v>4.4999999999999998E-2</v>
      </c>
      <c r="AI42" s="39">
        <v>4.4999999999999998E-2</v>
      </c>
      <c r="AJ42" s="39">
        <v>4.4999999999999998E-2</v>
      </c>
      <c r="AK42" s="39">
        <v>4.4999999999999998E-2</v>
      </c>
      <c r="AL42" s="39">
        <v>4.4999999999999998E-2</v>
      </c>
      <c r="AM42" s="39">
        <v>4.4999999999999998E-2</v>
      </c>
      <c r="AN42" s="39">
        <v>4.4999999999999998E-2</v>
      </c>
      <c r="AO42" s="39">
        <v>4.4999999999999998E-2</v>
      </c>
      <c r="AP42" s="39">
        <v>4.4999999999999998E-2</v>
      </c>
      <c r="AQ42" s="39">
        <v>4.4999999999999998E-2</v>
      </c>
      <c r="AR42" s="39">
        <v>4.4999999999999998E-2</v>
      </c>
      <c r="AS42" s="39">
        <v>4.4999999999999998E-2</v>
      </c>
      <c r="AT42" s="39">
        <v>4.4999999999999998E-2</v>
      </c>
      <c r="AU42" s="39">
        <v>4.4999999999999998E-2</v>
      </c>
      <c r="AV42" s="39">
        <v>4.4999999999999998E-2</v>
      </c>
      <c r="AW42" s="39">
        <v>4.4999999999999998E-2</v>
      </c>
      <c r="AX42" s="39">
        <v>4.4999999999999998E-2</v>
      </c>
      <c r="AY42" s="39">
        <v>4.4999999999999998E-2</v>
      </c>
      <c r="AZ42" s="39">
        <v>4.4999999999999998E-2</v>
      </c>
      <c r="BA42" s="39">
        <v>4.4999999999999998E-2</v>
      </c>
      <c r="BB42" s="39">
        <v>4.4999999999999998E-2</v>
      </c>
      <c r="BC42" s="39">
        <v>4.4999999999999998E-2</v>
      </c>
      <c r="BD42" s="39">
        <v>4.4999999999999998E-2</v>
      </c>
      <c r="BE42" s="39">
        <v>4.4999999999999998E-2</v>
      </c>
      <c r="BF42" s="39">
        <v>4.4999999999999998E-2</v>
      </c>
      <c r="BG42" s="39">
        <v>4.4999999999999998E-2</v>
      </c>
      <c r="BH42" s="39">
        <v>4.4999999999999998E-2</v>
      </c>
      <c r="BI42" s="39">
        <v>4.4999999999999998E-2</v>
      </c>
      <c r="BJ42" s="39">
        <v>0.05</v>
      </c>
      <c r="BK42" s="39">
        <v>0.05</v>
      </c>
      <c r="BL42" s="39">
        <v>0.05</v>
      </c>
      <c r="BM42" s="39">
        <v>0.05</v>
      </c>
      <c r="BN42" s="39">
        <v>0.05</v>
      </c>
      <c r="BO42" s="39">
        <v>0.05</v>
      </c>
      <c r="BP42" s="39">
        <v>0.05</v>
      </c>
      <c r="BQ42" s="39">
        <v>0.05</v>
      </c>
      <c r="BR42" s="39">
        <v>0.05</v>
      </c>
      <c r="BS42" s="39">
        <v>0.06</v>
      </c>
      <c r="BT42" s="39">
        <v>0.06</v>
      </c>
      <c r="BU42" s="39">
        <v>0.06</v>
      </c>
      <c r="BV42" s="39">
        <v>0.06</v>
      </c>
      <c r="BW42" s="39">
        <v>0.06</v>
      </c>
      <c r="BX42" s="39">
        <v>0.06</v>
      </c>
      <c r="BY42" s="39">
        <v>0.06</v>
      </c>
      <c r="BZ42" s="39">
        <v>0.06</v>
      </c>
      <c r="CA42" s="39">
        <v>0.06</v>
      </c>
      <c r="CB42" s="39">
        <v>0.06</v>
      </c>
      <c r="CC42" s="39">
        <v>0.06</v>
      </c>
      <c r="CD42" s="39">
        <v>0.06</v>
      </c>
      <c r="CE42" s="39">
        <v>0.06</v>
      </c>
      <c r="CF42" s="39">
        <v>0.06</v>
      </c>
      <c r="CG42" s="39">
        <v>0.06</v>
      </c>
      <c r="CH42" s="39">
        <v>0.06</v>
      </c>
      <c r="CI42" s="39">
        <v>0.06</v>
      </c>
      <c r="CJ42" s="39">
        <v>0.06</v>
      </c>
      <c r="CK42" s="39">
        <v>0.06</v>
      </c>
      <c r="CL42" s="39">
        <v>5.5E-2</v>
      </c>
      <c r="CM42" s="39">
        <v>0.05</v>
      </c>
      <c r="CN42" s="39">
        <v>0.05</v>
      </c>
      <c r="CO42" s="39">
        <v>0.05</v>
      </c>
      <c r="CP42" s="39">
        <v>0.05</v>
      </c>
      <c r="CQ42" s="39">
        <v>0.05</v>
      </c>
      <c r="CR42" s="39">
        <v>0.05</v>
      </c>
      <c r="CS42" s="39">
        <v>0.05</v>
      </c>
      <c r="CT42" s="39">
        <v>0.05</v>
      </c>
      <c r="CU42" s="39">
        <v>0.05</v>
      </c>
      <c r="CV42" s="39">
        <v>0.05</v>
      </c>
      <c r="CW42" s="39">
        <v>0.05</v>
      </c>
      <c r="CX42" s="39">
        <v>0.05</v>
      </c>
      <c r="CY42" s="39">
        <v>0.05</v>
      </c>
      <c r="CZ42" s="39">
        <v>0.05</v>
      </c>
      <c r="DA42" s="39">
        <v>0.05</v>
      </c>
      <c r="DB42" s="39">
        <v>0.05</v>
      </c>
      <c r="DC42" s="39">
        <v>0.05</v>
      </c>
      <c r="DD42" s="39">
        <v>0.05</v>
      </c>
      <c r="DE42" s="39">
        <v>0.05</v>
      </c>
      <c r="DF42" s="39">
        <v>0.05</v>
      </c>
      <c r="DG42" s="39">
        <v>0.05</v>
      </c>
      <c r="DH42" s="39">
        <v>0.05</v>
      </c>
      <c r="DI42" s="39">
        <v>0.05</v>
      </c>
      <c r="DJ42" s="39">
        <v>0.05</v>
      </c>
      <c r="DK42" s="39">
        <v>0.05</v>
      </c>
      <c r="DL42" s="39">
        <v>0.05</v>
      </c>
      <c r="DM42" s="39">
        <v>0.05</v>
      </c>
      <c r="DN42" s="39">
        <v>0.05</v>
      </c>
      <c r="DO42" s="39">
        <v>0.05</v>
      </c>
      <c r="DP42" s="39">
        <v>0.05</v>
      </c>
      <c r="DQ42" s="39">
        <v>0.05</v>
      </c>
      <c r="DR42" s="39">
        <v>0.05</v>
      </c>
      <c r="DS42" s="39">
        <v>0.05</v>
      </c>
      <c r="DT42" s="39">
        <v>0.05</v>
      </c>
      <c r="DU42" s="39">
        <v>0.05</v>
      </c>
      <c r="DV42" s="39">
        <v>0.05</v>
      </c>
      <c r="DW42" s="39">
        <v>0.05</v>
      </c>
      <c r="DX42" s="39">
        <v>0.05</v>
      </c>
      <c r="DY42" s="7"/>
      <c r="DZ42" s="7"/>
      <c r="EA42" s="7"/>
      <c r="EB42" s="7"/>
      <c r="EC42" s="7"/>
      <c r="ED42" s="7"/>
      <c r="EE42" s="7"/>
      <c r="EF42" s="7"/>
      <c r="EG42" s="7"/>
      <c r="EH42" s="7"/>
      <c r="EI42" s="7"/>
      <c r="EJ42" s="7"/>
      <c r="EK42" s="7"/>
      <c r="EL42" s="7"/>
      <c r="EM42" s="7"/>
      <c r="EN42" s="7"/>
      <c r="EO42" s="7"/>
      <c r="EP42" s="7"/>
      <c r="EQ42" s="7"/>
      <c r="ER42" s="7"/>
      <c r="ES42" s="7"/>
      <c r="ET42" s="7"/>
      <c r="EU42" s="7"/>
      <c r="EV42" s="7"/>
      <c r="EW42" s="7"/>
      <c r="EX42" s="7"/>
      <c r="EY42" s="7"/>
      <c r="EZ42" s="7"/>
      <c r="FA42" s="7"/>
      <c r="FB42" s="7"/>
      <c r="FC42" s="7"/>
      <c r="FD42" s="7"/>
      <c r="FE42" s="7"/>
      <c r="FF42" s="7"/>
      <c r="FG42" s="7"/>
      <c r="FH42" s="7"/>
      <c r="FI42" s="7"/>
      <c r="FJ42" s="7"/>
      <c r="FK42" s="7"/>
      <c r="FL42" s="7"/>
      <c r="FM42" s="7"/>
      <c r="FN42" s="7"/>
      <c r="FO42" s="7"/>
      <c r="FP42" s="7"/>
      <c r="FQ42" s="41"/>
      <c r="FR42" s="41"/>
      <c r="FS42" s="41"/>
      <c r="FT42" s="41"/>
    </row>
    <row r="43" spans="1:176" ht="15" customHeight="1" x14ac:dyDescent="0.35">
      <c r="A43" s="70" t="s">
        <v>59</v>
      </c>
      <c r="B43" s="3">
        <v>0</v>
      </c>
      <c r="C43" s="39">
        <v>0</v>
      </c>
      <c r="D43" s="39">
        <v>0</v>
      </c>
      <c r="E43" s="39">
        <v>0</v>
      </c>
      <c r="F43" s="39">
        <v>0</v>
      </c>
      <c r="G43" s="39">
        <v>0</v>
      </c>
      <c r="H43" s="39">
        <v>0</v>
      </c>
      <c r="I43" s="39">
        <v>0</v>
      </c>
      <c r="J43" s="39">
        <v>0</v>
      </c>
      <c r="K43" s="39">
        <v>0</v>
      </c>
      <c r="L43" s="39">
        <v>0</v>
      </c>
      <c r="M43" s="39">
        <v>0</v>
      </c>
      <c r="N43" s="39">
        <v>0</v>
      </c>
      <c r="O43" s="39">
        <v>0</v>
      </c>
      <c r="P43" s="39">
        <v>0</v>
      </c>
      <c r="Q43" s="39">
        <v>0</v>
      </c>
      <c r="R43" s="39">
        <v>0</v>
      </c>
      <c r="S43" s="39">
        <v>0</v>
      </c>
      <c r="T43" s="39">
        <v>0</v>
      </c>
      <c r="U43" s="39">
        <v>0</v>
      </c>
      <c r="V43" s="39">
        <v>0</v>
      </c>
      <c r="W43" s="39">
        <v>0</v>
      </c>
      <c r="X43" s="39">
        <v>0</v>
      </c>
      <c r="Y43" s="39">
        <v>0</v>
      </c>
      <c r="Z43" s="39">
        <v>0</v>
      </c>
      <c r="AA43" s="39">
        <v>0</v>
      </c>
      <c r="AB43" s="39">
        <v>0</v>
      </c>
      <c r="AC43" s="39">
        <v>0</v>
      </c>
      <c r="AD43" s="39">
        <v>0</v>
      </c>
      <c r="AE43" s="39">
        <v>0</v>
      </c>
      <c r="AF43" s="39">
        <v>0</v>
      </c>
      <c r="AG43" s="39">
        <v>0</v>
      </c>
      <c r="AH43" s="39">
        <v>0</v>
      </c>
      <c r="AI43" s="4">
        <v>0.02</v>
      </c>
      <c r="AJ43" s="4">
        <v>0.02</v>
      </c>
      <c r="AK43" s="4">
        <v>0.08</v>
      </c>
      <c r="AL43" s="4">
        <v>0.08</v>
      </c>
      <c r="AM43" s="4">
        <v>0.08</v>
      </c>
      <c r="AN43" s="4">
        <v>0.08</v>
      </c>
      <c r="AO43" s="4">
        <v>0.08</v>
      </c>
      <c r="AP43" s="4">
        <v>0.08</v>
      </c>
      <c r="AQ43" s="4">
        <v>0.06</v>
      </c>
      <c r="AR43" s="4">
        <v>0.06</v>
      </c>
      <c r="AS43" s="39">
        <v>0</v>
      </c>
      <c r="AT43" s="39">
        <v>0</v>
      </c>
      <c r="AU43" s="39">
        <v>0</v>
      </c>
      <c r="AV43" s="39">
        <v>0</v>
      </c>
      <c r="AW43" s="39">
        <v>0</v>
      </c>
      <c r="AX43" s="39">
        <v>0</v>
      </c>
      <c r="AY43" s="39">
        <v>0</v>
      </c>
      <c r="AZ43" s="39">
        <v>0</v>
      </c>
      <c r="BA43" s="39">
        <v>0</v>
      </c>
      <c r="BB43" s="39">
        <v>0</v>
      </c>
      <c r="BC43" s="39">
        <v>0</v>
      </c>
      <c r="BD43" s="39">
        <v>0</v>
      </c>
      <c r="BE43" s="39">
        <v>0</v>
      </c>
      <c r="BF43" s="39">
        <v>0</v>
      </c>
      <c r="BG43" s="39">
        <v>0</v>
      </c>
      <c r="BH43" s="39">
        <v>0</v>
      </c>
      <c r="BI43" s="39">
        <v>0</v>
      </c>
      <c r="BJ43" s="39">
        <v>0</v>
      </c>
      <c r="BK43" s="39">
        <v>0</v>
      </c>
      <c r="BL43" s="39">
        <v>0</v>
      </c>
      <c r="BM43" s="39">
        <v>0</v>
      </c>
      <c r="BN43" s="39">
        <v>0</v>
      </c>
      <c r="BO43" s="39">
        <v>0</v>
      </c>
      <c r="BP43" s="39">
        <v>0</v>
      </c>
      <c r="BQ43" s="39">
        <v>0</v>
      </c>
      <c r="BR43" s="39">
        <v>0</v>
      </c>
      <c r="BS43" s="39">
        <v>0</v>
      </c>
      <c r="BT43" s="39">
        <v>0</v>
      </c>
      <c r="BU43" s="39">
        <v>0</v>
      </c>
      <c r="BV43" s="39">
        <v>0</v>
      </c>
      <c r="BW43" s="39">
        <v>0</v>
      </c>
      <c r="BX43" s="39">
        <v>0</v>
      </c>
      <c r="BY43" s="39">
        <v>0</v>
      </c>
      <c r="BZ43" s="39">
        <v>0</v>
      </c>
      <c r="CA43" s="39">
        <v>0</v>
      </c>
      <c r="CB43" s="39">
        <v>0</v>
      </c>
      <c r="CC43" s="39">
        <v>0</v>
      </c>
      <c r="CD43" s="39">
        <v>0</v>
      </c>
      <c r="CE43" s="39">
        <v>0</v>
      </c>
      <c r="CF43" s="39">
        <v>0</v>
      </c>
      <c r="CG43" s="39">
        <v>0</v>
      </c>
      <c r="CH43" s="39">
        <v>0</v>
      </c>
      <c r="CI43" s="39">
        <v>0</v>
      </c>
      <c r="CJ43" s="39">
        <v>0</v>
      </c>
      <c r="CK43" s="39">
        <v>0</v>
      </c>
      <c r="CL43" s="39">
        <v>0</v>
      </c>
      <c r="CM43" s="39">
        <v>0</v>
      </c>
      <c r="CN43" s="39">
        <v>0</v>
      </c>
      <c r="CO43" s="39">
        <v>0</v>
      </c>
      <c r="CP43" s="39">
        <v>0</v>
      </c>
      <c r="CQ43" s="39">
        <v>0</v>
      </c>
      <c r="CR43" s="39">
        <v>0</v>
      </c>
      <c r="CS43" s="39">
        <v>0</v>
      </c>
      <c r="CT43" s="39">
        <v>0</v>
      </c>
      <c r="CU43" s="39">
        <v>0</v>
      </c>
      <c r="CV43" s="39">
        <v>0</v>
      </c>
      <c r="CW43" s="39">
        <v>0</v>
      </c>
      <c r="CX43" s="39">
        <v>0</v>
      </c>
      <c r="CY43" s="39">
        <v>0</v>
      </c>
      <c r="CZ43" s="39">
        <v>0</v>
      </c>
      <c r="DA43" s="39">
        <v>0</v>
      </c>
      <c r="DB43" s="39">
        <v>0</v>
      </c>
      <c r="DC43" s="39">
        <v>0</v>
      </c>
      <c r="DD43" s="39">
        <v>0</v>
      </c>
      <c r="DE43" s="39">
        <v>0</v>
      </c>
      <c r="DF43" s="39">
        <v>0</v>
      </c>
      <c r="DG43" s="39">
        <v>0</v>
      </c>
      <c r="DH43" s="39">
        <v>0</v>
      </c>
      <c r="DI43" s="39">
        <v>0</v>
      </c>
      <c r="DJ43" s="39">
        <v>0</v>
      </c>
      <c r="DK43" s="39">
        <v>0</v>
      </c>
      <c r="DL43" s="39">
        <v>0</v>
      </c>
      <c r="DM43" s="39">
        <v>0</v>
      </c>
      <c r="DN43" s="39">
        <v>0</v>
      </c>
      <c r="DO43" s="39">
        <v>0</v>
      </c>
      <c r="DP43" s="39">
        <v>0</v>
      </c>
      <c r="DQ43" s="39">
        <v>0</v>
      </c>
      <c r="DR43" s="39">
        <v>0</v>
      </c>
      <c r="DS43" s="39">
        <v>0</v>
      </c>
      <c r="DT43" s="39">
        <v>0</v>
      </c>
      <c r="DU43" s="39">
        <v>0</v>
      </c>
      <c r="DV43" s="39">
        <v>0</v>
      </c>
      <c r="DW43" s="39">
        <v>0</v>
      </c>
      <c r="DX43" s="39">
        <v>0</v>
      </c>
      <c r="DY43" s="7"/>
      <c r="DZ43" s="7"/>
      <c r="EA43" s="7"/>
      <c r="EB43" s="7"/>
      <c r="EC43" s="7"/>
      <c r="ED43" s="7"/>
      <c r="EE43" s="7"/>
      <c r="EF43" s="7"/>
      <c r="EG43" s="7"/>
      <c r="EH43" s="7"/>
      <c r="EI43" s="7"/>
      <c r="EJ43" s="7"/>
      <c r="EK43" s="7"/>
      <c r="EL43" s="7"/>
      <c r="EM43" s="7"/>
      <c r="EN43" s="7"/>
      <c r="EO43" s="7"/>
      <c r="EP43" s="7"/>
      <c r="EQ43" s="7"/>
      <c r="ER43" s="7"/>
      <c r="ES43" s="7"/>
      <c r="ET43" s="7"/>
      <c r="EU43" s="7"/>
      <c r="EV43" s="7"/>
      <c r="EW43" s="7"/>
      <c r="EX43" s="7"/>
      <c r="EY43" s="7"/>
      <c r="EZ43" s="7"/>
      <c r="FA43" s="7"/>
      <c r="FB43" s="7"/>
      <c r="FC43" s="7"/>
      <c r="FD43" s="7"/>
      <c r="FE43" s="7"/>
      <c r="FF43" s="7"/>
      <c r="FG43" s="7"/>
      <c r="FH43" s="7"/>
      <c r="FI43" s="7"/>
      <c r="FJ43" s="7"/>
      <c r="FK43" s="7"/>
      <c r="FL43" s="7"/>
      <c r="FM43" s="7"/>
      <c r="FN43" s="7"/>
      <c r="FO43" s="7"/>
      <c r="FP43" s="7"/>
      <c r="FQ43" s="41"/>
      <c r="FR43" s="41"/>
      <c r="FS43" s="41"/>
      <c r="FT43" s="41"/>
    </row>
    <row r="44" spans="1:176" ht="15" customHeight="1" x14ac:dyDescent="0.35">
      <c r="A44" s="70" t="s">
        <v>60</v>
      </c>
      <c r="B44" s="3">
        <v>0</v>
      </c>
      <c r="C44" s="39">
        <v>0</v>
      </c>
      <c r="D44" s="39">
        <v>0</v>
      </c>
      <c r="E44" s="39">
        <v>0</v>
      </c>
      <c r="F44" s="39">
        <v>0</v>
      </c>
      <c r="G44" s="39">
        <v>0</v>
      </c>
      <c r="H44" s="39">
        <v>0</v>
      </c>
      <c r="I44" s="39">
        <v>0</v>
      </c>
      <c r="J44" s="39">
        <v>0</v>
      </c>
      <c r="K44" s="39">
        <v>0</v>
      </c>
      <c r="L44" s="39">
        <v>0</v>
      </c>
      <c r="M44" s="39">
        <v>0</v>
      </c>
      <c r="N44" s="39">
        <v>0</v>
      </c>
      <c r="O44" s="39">
        <v>0</v>
      </c>
      <c r="P44" s="39">
        <v>0</v>
      </c>
      <c r="Q44" s="39">
        <v>0</v>
      </c>
      <c r="R44" s="39">
        <v>0</v>
      </c>
      <c r="S44" s="39">
        <v>0</v>
      </c>
      <c r="T44" s="39">
        <v>0</v>
      </c>
      <c r="U44" s="39">
        <v>0</v>
      </c>
      <c r="V44" s="39">
        <v>0</v>
      </c>
      <c r="W44" s="39">
        <v>0</v>
      </c>
      <c r="X44" s="39">
        <v>0</v>
      </c>
      <c r="Y44" s="39">
        <v>0.03</v>
      </c>
      <c r="Z44" s="39">
        <v>0.03</v>
      </c>
      <c r="AA44" s="39">
        <v>0.03</v>
      </c>
      <c r="AB44" s="39">
        <v>0.03</v>
      </c>
      <c r="AC44" s="39">
        <v>0.03</v>
      </c>
      <c r="AD44" s="39">
        <v>0.03</v>
      </c>
      <c r="AE44" s="39">
        <v>0.03</v>
      </c>
      <c r="AF44" s="39">
        <v>0.03</v>
      </c>
      <c r="AG44" s="39">
        <v>0.05</v>
      </c>
      <c r="AH44" s="39">
        <v>0.05</v>
      </c>
      <c r="AI44" s="39">
        <v>0.05</v>
      </c>
      <c r="AJ44" s="39">
        <v>0.05</v>
      </c>
      <c r="AK44" s="39">
        <v>0.05</v>
      </c>
      <c r="AL44" s="39">
        <v>0.05</v>
      </c>
      <c r="AM44" s="39">
        <v>0.06</v>
      </c>
      <c r="AN44" s="39">
        <v>0.06</v>
      </c>
      <c r="AO44" s="39">
        <v>0.06</v>
      </c>
      <c r="AP44" s="39">
        <v>0.06</v>
      </c>
      <c r="AQ44" s="39">
        <v>0.06</v>
      </c>
      <c r="AR44" s="39">
        <v>0.06</v>
      </c>
      <c r="AS44" s="39">
        <v>0.06</v>
      </c>
      <c r="AT44" s="39">
        <v>0.06</v>
      </c>
      <c r="AU44" s="39">
        <v>0.06</v>
      </c>
      <c r="AV44" s="39">
        <v>0.06</v>
      </c>
      <c r="AW44" s="39">
        <v>0.06</v>
      </c>
      <c r="AX44" s="39">
        <v>0.06</v>
      </c>
      <c r="AY44" s="39">
        <v>0.06</v>
      </c>
      <c r="AZ44" s="39">
        <v>0.06</v>
      </c>
      <c r="BA44" s="39">
        <v>0.06</v>
      </c>
      <c r="BB44" s="39">
        <v>0.06</v>
      </c>
      <c r="BC44" s="39">
        <v>0.06</v>
      </c>
      <c r="BD44" s="39">
        <v>0.06</v>
      </c>
      <c r="BE44" s="39">
        <v>0.06</v>
      </c>
      <c r="BF44" s="39">
        <v>0.06</v>
      </c>
      <c r="BG44" s="39">
        <v>0.06</v>
      </c>
      <c r="BH44" s="39">
        <v>0.06</v>
      </c>
      <c r="BI44" s="39">
        <v>0.06</v>
      </c>
      <c r="BJ44" s="39">
        <v>0.06</v>
      </c>
      <c r="BK44" s="39">
        <v>0.06</v>
      </c>
      <c r="BL44" s="39">
        <v>0.06</v>
      </c>
      <c r="BM44" s="39">
        <v>0.06</v>
      </c>
      <c r="BN44" s="39">
        <v>0.06</v>
      </c>
      <c r="BO44" s="39">
        <v>0.06</v>
      </c>
      <c r="BP44" s="39">
        <v>0.06</v>
      </c>
      <c r="BQ44" s="39">
        <v>0.06</v>
      </c>
      <c r="BR44" s="39">
        <v>0.06</v>
      </c>
      <c r="BS44" s="39">
        <v>0.06</v>
      </c>
      <c r="BT44" s="39">
        <v>0.06</v>
      </c>
      <c r="BU44" s="39">
        <v>0.06</v>
      </c>
      <c r="BV44" s="39">
        <v>0.06</v>
      </c>
      <c r="BW44" s="39">
        <v>0.06</v>
      </c>
      <c r="BX44" s="39">
        <v>0.06</v>
      </c>
      <c r="BY44" s="39">
        <v>0.06</v>
      </c>
      <c r="BZ44" s="39">
        <v>0.06</v>
      </c>
      <c r="CA44" s="39">
        <v>0.06</v>
      </c>
      <c r="CB44" s="39">
        <v>0.06</v>
      </c>
      <c r="CC44" s="39">
        <v>0.06</v>
      </c>
      <c r="CD44" s="39">
        <v>0.06</v>
      </c>
      <c r="CE44" s="39">
        <v>0.06</v>
      </c>
      <c r="CF44" s="39">
        <v>0.06</v>
      </c>
      <c r="CG44" s="39">
        <v>0.06</v>
      </c>
      <c r="CH44" s="39">
        <v>0.06</v>
      </c>
      <c r="CI44" s="39">
        <v>0.06</v>
      </c>
      <c r="CJ44" s="39">
        <v>0.06</v>
      </c>
      <c r="CK44" s="39">
        <v>0.06</v>
      </c>
      <c r="CL44" s="39">
        <v>0.06</v>
      </c>
      <c r="CM44" s="39">
        <v>0.06</v>
      </c>
      <c r="CN44" s="39">
        <v>0.06</v>
      </c>
      <c r="CO44" s="39">
        <v>0.06</v>
      </c>
      <c r="CP44" s="39">
        <v>0.06</v>
      </c>
      <c r="CQ44" s="39">
        <v>0.06</v>
      </c>
      <c r="CR44" s="39">
        <v>0.06</v>
      </c>
      <c r="CS44" s="39">
        <v>0.06</v>
      </c>
      <c r="CT44" s="39">
        <v>0.06</v>
      </c>
      <c r="CU44" s="39">
        <v>0.06</v>
      </c>
      <c r="CV44" s="39">
        <v>0.06</v>
      </c>
      <c r="CW44" s="39">
        <v>0.06</v>
      </c>
      <c r="CX44" s="39">
        <v>0.06</v>
      </c>
      <c r="CY44" s="39">
        <v>0.06</v>
      </c>
      <c r="CZ44" s="39">
        <v>0.06</v>
      </c>
      <c r="DA44" s="39">
        <v>6.5000000000000002E-2</v>
      </c>
      <c r="DB44" s="39">
        <v>6.5000000000000002E-2</v>
      </c>
      <c r="DC44" s="39">
        <v>6.5000000000000002E-2</v>
      </c>
      <c r="DD44" s="39">
        <v>6.5000000000000002E-2</v>
      </c>
      <c r="DE44" s="39">
        <v>6.5000000000000002E-2</v>
      </c>
      <c r="DF44" s="39">
        <v>6.5000000000000002E-2</v>
      </c>
      <c r="DG44" s="39">
        <v>6.5000000000000002E-2</v>
      </c>
      <c r="DH44" s="39">
        <v>6.5000000000000002E-2</v>
      </c>
      <c r="DI44" s="39">
        <v>6.5000000000000002E-2</v>
      </c>
      <c r="DJ44" s="39">
        <v>6.5000000000000002E-2</v>
      </c>
      <c r="DK44" s="39">
        <v>6.5000000000000002E-2</v>
      </c>
      <c r="DL44" s="39">
        <v>6.5000000000000002E-2</v>
      </c>
      <c r="DM44" s="39">
        <v>6.5000000000000002E-2</v>
      </c>
      <c r="DN44" s="39">
        <v>6.5000000000000002E-2</v>
      </c>
      <c r="DO44" s="39">
        <v>6.5000000000000002E-2</v>
      </c>
      <c r="DP44" s="39">
        <v>6.5000000000000002E-2</v>
      </c>
      <c r="DQ44" s="39">
        <v>6.5000000000000002E-2</v>
      </c>
      <c r="DR44" s="39">
        <v>6.5000000000000002E-2</v>
      </c>
      <c r="DS44" s="39">
        <v>6.5000000000000002E-2</v>
      </c>
      <c r="DT44" s="39">
        <v>6.5000000000000002E-2</v>
      </c>
      <c r="DU44" s="39">
        <v>6.5000000000000002E-2</v>
      </c>
      <c r="DV44" s="39">
        <v>6.5000000000000002E-2</v>
      </c>
      <c r="DW44" s="39">
        <v>6.5000000000000002E-2</v>
      </c>
      <c r="DX44" s="39">
        <v>6.5000000000000002E-2</v>
      </c>
      <c r="DY44" s="7"/>
      <c r="DZ44" s="7"/>
      <c r="EA44" s="7"/>
      <c r="EB44" s="7"/>
      <c r="EC44" s="7"/>
      <c r="ED44" s="7"/>
      <c r="EE44" s="7"/>
      <c r="EF44" s="7"/>
      <c r="EG44" s="7"/>
      <c r="EH44" s="7"/>
      <c r="EI44" s="7"/>
      <c r="EJ44" s="7"/>
      <c r="EK44" s="7"/>
      <c r="EL44" s="7"/>
      <c r="EM44" s="7"/>
      <c r="EN44" s="7"/>
      <c r="EO44" s="7"/>
      <c r="EP44" s="7"/>
      <c r="EQ44" s="7"/>
      <c r="ER44" s="7"/>
      <c r="ES44" s="7"/>
      <c r="ET44" s="7"/>
      <c r="EU44" s="7"/>
      <c r="EV44" s="7"/>
      <c r="EW44" s="7"/>
      <c r="EX44" s="7"/>
      <c r="EY44" s="7"/>
      <c r="EZ44" s="7"/>
      <c r="FA44" s="7"/>
      <c r="FB44" s="7"/>
      <c r="FC44" s="7"/>
      <c r="FD44" s="7"/>
      <c r="FE44" s="7"/>
      <c r="FF44" s="7"/>
      <c r="FG44" s="7"/>
      <c r="FH44" s="7"/>
      <c r="FI44" s="7"/>
      <c r="FJ44" s="7"/>
      <c r="FK44" s="7"/>
      <c r="FL44" s="7"/>
      <c r="FM44" s="7"/>
      <c r="FN44" s="7"/>
      <c r="FO44" s="7"/>
      <c r="FP44" s="7"/>
      <c r="FQ44" s="41"/>
      <c r="FR44" s="41"/>
      <c r="FS44" s="41"/>
      <c r="FT44" s="41"/>
    </row>
    <row r="45" spans="1:176" ht="15" customHeight="1" x14ac:dyDescent="0.35">
      <c r="A45" s="70" t="s">
        <v>61</v>
      </c>
      <c r="B45" s="3">
        <v>0</v>
      </c>
      <c r="C45" s="39">
        <v>0</v>
      </c>
      <c r="D45" s="39">
        <v>0</v>
      </c>
      <c r="E45" s="39">
        <v>0</v>
      </c>
      <c r="F45" s="39">
        <v>0</v>
      </c>
      <c r="G45" s="39">
        <v>0</v>
      </c>
      <c r="H45" s="39">
        <v>0</v>
      </c>
      <c r="I45" s="39">
        <v>0</v>
      </c>
      <c r="J45" s="39">
        <v>0</v>
      </c>
      <c r="K45" s="39">
        <v>0</v>
      </c>
      <c r="L45" s="39">
        <v>0</v>
      </c>
      <c r="M45" s="39">
        <v>0</v>
      </c>
      <c r="N45" s="39">
        <v>0</v>
      </c>
      <c r="O45" s="39">
        <v>0</v>
      </c>
      <c r="P45" s="39">
        <v>0</v>
      </c>
      <c r="Q45" s="39">
        <v>0</v>
      </c>
      <c r="R45" s="39">
        <v>0</v>
      </c>
      <c r="S45" s="39">
        <v>0</v>
      </c>
      <c r="T45" s="39">
        <v>0</v>
      </c>
      <c r="U45" s="39">
        <v>0</v>
      </c>
      <c r="V45" s="39">
        <v>0</v>
      </c>
      <c r="W45" s="39">
        <v>0</v>
      </c>
      <c r="X45" s="39">
        <v>0</v>
      </c>
      <c r="Y45" s="39">
        <v>0</v>
      </c>
      <c r="Z45" s="39">
        <v>0</v>
      </c>
      <c r="AA45" s="39">
        <v>0</v>
      </c>
      <c r="AB45" s="39">
        <v>0</v>
      </c>
      <c r="AC45" s="39">
        <v>0</v>
      </c>
      <c r="AD45" s="39">
        <v>0</v>
      </c>
      <c r="AE45" s="39">
        <v>0</v>
      </c>
      <c r="AF45" s="39">
        <v>0</v>
      </c>
      <c r="AG45" s="39">
        <v>0</v>
      </c>
      <c r="AH45" s="39">
        <v>0</v>
      </c>
      <c r="AI45" s="39">
        <v>0</v>
      </c>
      <c r="AJ45" s="39">
        <v>0</v>
      </c>
      <c r="AK45" s="39">
        <v>0</v>
      </c>
      <c r="AL45" s="39">
        <v>0</v>
      </c>
      <c r="AM45" s="39">
        <v>0</v>
      </c>
      <c r="AN45" s="39">
        <v>0</v>
      </c>
      <c r="AO45" s="39">
        <v>0</v>
      </c>
      <c r="AP45" s="39">
        <v>0</v>
      </c>
      <c r="AQ45" s="39">
        <v>0</v>
      </c>
      <c r="AR45" s="39">
        <v>0</v>
      </c>
      <c r="AS45" s="39">
        <v>0</v>
      </c>
      <c r="AT45" s="39">
        <v>0</v>
      </c>
      <c r="AU45" s="39">
        <v>0</v>
      </c>
      <c r="AV45" s="39">
        <v>0</v>
      </c>
      <c r="AW45" s="39">
        <v>0</v>
      </c>
      <c r="AX45" s="39">
        <v>0</v>
      </c>
      <c r="AY45" s="39">
        <v>0</v>
      </c>
      <c r="AZ45" s="39">
        <v>0</v>
      </c>
      <c r="BA45" s="39">
        <v>0</v>
      </c>
      <c r="BB45" s="39">
        <v>0</v>
      </c>
      <c r="BC45" s="39">
        <v>0</v>
      </c>
      <c r="BD45" s="39">
        <v>0</v>
      </c>
      <c r="BE45" s="39">
        <v>0</v>
      </c>
      <c r="BF45" s="39">
        <v>0</v>
      </c>
      <c r="BG45" s="39">
        <v>0</v>
      </c>
      <c r="BH45" s="39">
        <v>0</v>
      </c>
      <c r="BI45" s="39">
        <v>0</v>
      </c>
      <c r="BJ45" s="39">
        <v>0</v>
      </c>
      <c r="BK45" s="39">
        <v>0</v>
      </c>
      <c r="BL45" s="39">
        <v>0</v>
      </c>
      <c r="BM45" s="39">
        <v>0</v>
      </c>
      <c r="BN45" s="39">
        <v>0</v>
      </c>
      <c r="BO45" s="39">
        <v>0</v>
      </c>
      <c r="BP45" s="39">
        <v>0</v>
      </c>
      <c r="BQ45" s="39">
        <v>0</v>
      </c>
      <c r="BR45" s="39">
        <v>0</v>
      </c>
      <c r="BS45" s="39">
        <v>0</v>
      </c>
      <c r="BT45" s="39">
        <v>0</v>
      </c>
      <c r="BU45" s="39">
        <v>0</v>
      </c>
      <c r="BV45" s="39">
        <v>0</v>
      </c>
      <c r="BW45" s="39">
        <v>0</v>
      </c>
      <c r="BX45" s="39">
        <v>0</v>
      </c>
      <c r="BY45" s="39">
        <v>0</v>
      </c>
      <c r="BZ45" s="39">
        <v>0</v>
      </c>
      <c r="CA45" s="39">
        <v>0</v>
      </c>
      <c r="CB45" s="39">
        <v>0</v>
      </c>
      <c r="CC45" s="39">
        <v>0</v>
      </c>
      <c r="CD45" s="39">
        <v>0</v>
      </c>
      <c r="CE45" s="39">
        <v>0</v>
      </c>
      <c r="CF45" s="39">
        <v>0</v>
      </c>
      <c r="CG45" s="39">
        <v>0</v>
      </c>
      <c r="CH45" s="39">
        <v>0</v>
      </c>
      <c r="CI45" s="39">
        <v>0</v>
      </c>
      <c r="CJ45" s="39">
        <v>0</v>
      </c>
      <c r="CK45" s="39">
        <v>0</v>
      </c>
      <c r="CL45" s="39">
        <v>0</v>
      </c>
      <c r="CM45" s="39">
        <v>0</v>
      </c>
      <c r="CN45" s="39">
        <v>0</v>
      </c>
      <c r="CO45" s="39">
        <v>0</v>
      </c>
      <c r="CP45" s="39">
        <v>0</v>
      </c>
      <c r="CQ45" s="39">
        <v>0</v>
      </c>
      <c r="CR45" s="39">
        <v>0</v>
      </c>
      <c r="CS45" s="39">
        <v>0</v>
      </c>
      <c r="CT45" s="39">
        <v>0</v>
      </c>
      <c r="CU45" s="39">
        <v>0</v>
      </c>
      <c r="CV45" s="39">
        <v>0</v>
      </c>
      <c r="CW45" s="39">
        <v>0</v>
      </c>
      <c r="CX45" s="39">
        <v>0</v>
      </c>
      <c r="CY45" s="39">
        <v>0</v>
      </c>
      <c r="CZ45" s="39">
        <v>0</v>
      </c>
      <c r="DA45" s="39">
        <v>0</v>
      </c>
      <c r="DB45" s="39">
        <v>0</v>
      </c>
      <c r="DC45" s="39">
        <v>0</v>
      </c>
      <c r="DD45" s="39">
        <v>0</v>
      </c>
      <c r="DE45" s="39">
        <v>0</v>
      </c>
      <c r="DF45" s="39">
        <v>0</v>
      </c>
      <c r="DG45" s="39">
        <v>0</v>
      </c>
      <c r="DH45" s="39">
        <v>0</v>
      </c>
      <c r="DI45" s="39">
        <v>0</v>
      </c>
      <c r="DJ45" s="39">
        <v>0</v>
      </c>
      <c r="DK45" s="39">
        <v>0</v>
      </c>
      <c r="DL45" s="39">
        <v>0</v>
      </c>
      <c r="DM45" s="39">
        <v>0</v>
      </c>
      <c r="DN45" s="39">
        <v>0</v>
      </c>
      <c r="DO45" s="39">
        <v>0</v>
      </c>
      <c r="DP45" s="39">
        <v>0</v>
      </c>
      <c r="DQ45" s="39">
        <v>0</v>
      </c>
      <c r="DR45" s="39">
        <v>0</v>
      </c>
      <c r="DS45" s="39">
        <v>0</v>
      </c>
      <c r="DT45" s="39">
        <v>0</v>
      </c>
      <c r="DU45" s="39">
        <v>0</v>
      </c>
      <c r="DV45" s="39">
        <v>0</v>
      </c>
      <c r="DW45" s="39">
        <v>0</v>
      </c>
      <c r="DX45" s="39">
        <v>0</v>
      </c>
      <c r="DY45" s="7"/>
      <c r="DZ45" s="7"/>
      <c r="EA45" s="7"/>
      <c r="EB45" s="7"/>
      <c r="EC45" s="7"/>
      <c r="ED45" s="7"/>
      <c r="EE45" s="7"/>
      <c r="EF45" s="7"/>
      <c r="EG45" s="7"/>
      <c r="EH45" s="7"/>
      <c r="EI45" s="7"/>
      <c r="EJ45" s="7"/>
      <c r="EK45" s="7"/>
      <c r="EL45" s="7"/>
      <c r="EM45" s="7"/>
      <c r="EN45" s="7"/>
      <c r="EO45" s="7"/>
      <c r="EP45" s="7"/>
      <c r="EQ45" s="7"/>
      <c r="ER45" s="7"/>
      <c r="ES45" s="7"/>
      <c r="ET45" s="7"/>
      <c r="EU45" s="7"/>
      <c r="EV45" s="7"/>
      <c r="EW45" s="7"/>
      <c r="EX45" s="7"/>
      <c r="EY45" s="7"/>
      <c r="EZ45" s="7"/>
      <c r="FA45" s="7"/>
      <c r="FB45" s="7"/>
      <c r="FC45" s="7"/>
      <c r="FD45" s="7"/>
      <c r="FE45" s="7"/>
      <c r="FF45" s="7"/>
      <c r="FG45" s="7"/>
      <c r="FH45" s="7"/>
      <c r="FI45" s="7"/>
      <c r="FJ45" s="7"/>
      <c r="FK45" s="7"/>
      <c r="FL45" s="7"/>
      <c r="FM45" s="7"/>
      <c r="FN45" s="7"/>
      <c r="FO45" s="7"/>
      <c r="FP45" s="7"/>
      <c r="FQ45" s="41"/>
      <c r="FR45" s="41"/>
      <c r="FS45" s="41"/>
      <c r="FT45" s="41"/>
    </row>
    <row r="46" spans="1:176" ht="15" customHeight="1" x14ac:dyDescent="0.35">
      <c r="A46" s="70" t="s">
        <v>62</v>
      </c>
      <c r="B46" s="3">
        <v>0</v>
      </c>
      <c r="C46" s="39">
        <v>0</v>
      </c>
      <c r="D46" s="39">
        <v>0</v>
      </c>
      <c r="E46" s="39">
        <v>0</v>
      </c>
      <c r="F46" s="39">
        <v>0</v>
      </c>
      <c r="G46" s="39">
        <v>0</v>
      </c>
      <c r="H46" s="39">
        <v>0</v>
      </c>
      <c r="I46" s="39">
        <v>0</v>
      </c>
      <c r="J46" s="39">
        <v>0</v>
      </c>
      <c r="K46" s="39">
        <v>0</v>
      </c>
      <c r="L46" s="39">
        <v>0</v>
      </c>
      <c r="M46" s="39">
        <v>0</v>
      </c>
      <c r="N46" s="39">
        <v>0</v>
      </c>
      <c r="O46" s="39">
        <v>0</v>
      </c>
      <c r="P46" s="39">
        <v>0</v>
      </c>
      <c r="Q46" s="39">
        <v>0</v>
      </c>
      <c r="R46" s="39">
        <v>0</v>
      </c>
      <c r="S46" s="39">
        <v>0</v>
      </c>
      <c r="T46" s="39">
        <v>0</v>
      </c>
      <c r="U46" s="39">
        <v>0</v>
      </c>
      <c r="V46" s="39">
        <v>0</v>
      </c>
      <c r="W46" s="39">
        <v>0</v>
      </c>
      <c r="X46" s="39">
        <v>0</v>
      </c>
      <c r="Y46" s="39">
        <v>0</v>
      </c>
      <c r="Z46" s="39">
        <v>0</v>
      </c>
      <c r="AA46" s="39">
        <v>0</v>
      </c>
      <c r="AB46" s="39">
        <v>0</v>
      </c>
      <c r="AC46" s="39">
        <v>0</v>
      </c>
      <c r="AD46" s="39">
        <v>0</v>
      </c>
      <c r="AE46" s="39">
        <v>0</v>
      </c>
      <c r="AF46" s="39">
        <v>0</v>
      </c>
      <c r="AG46" s="39">
        <v>0</v>
      </c>
      <c r="AH46" s="39">
        <v>0.03</v>
      </c>
      <c r="AI46" s="39">
        <v>0.03</v>
      </c>
      <c r="AJ46" s="39">
        <v>0.03</v>
      </c>
      <c r="AK46" s="39">
        <v>0.03</v>
      </c>
      <c r="AL46" s="39">
        <v>0.03</v>
      </c>
      <c r="AM46" s="39">
        <v>0.03</v>
      </c>
      <c r="AN46" s="39">
        <v>0.03</v>
      </c>
      <c r="AO46" s="39">
        <v>0.03</v>
      </c>
      <c r="AP46" s="39">
        <v>0.03</v>
      </c>
      <c r="AQ46" s="39">
        <v>0.03</v>
      </c>
      <c r="AR46" s="39">
        <v>0.03</v>
      </c>
      <c r="AS46" s="39">
        <v>0.03</v>
      </c>
      <c r="AT46" s="39">
        <v>0.03</v>
      </c>
      <c r="AU46" s="39">
        <v>0.03</v>
      </c>
      <c r="AV46" s="39">
        <v>0.03</v>
      </c>
      <c r="AW46" s="39">
        <v>0.03</v>
      </c>
      <c r="AX46" s="39">
        <v>0.03</v>
      </c>
      <c r="AY46" s="39">
        <v>0.03</v>
      </c>
      <c r="AZ46" s="39">
        <v>0.03</v>
      </c>
      <c r="BA46" s="39">
        <v>0.03</v>
      </c>
      <c r="BB46" s="39">
        <v>0.03</v>
      </c>
      <c r="BC46" s="39">
        <v>0.03</v>
      </c>
      <c r="BD46" s="39">
        <v>0.03</v>
      </c>
      <c r="BE46" s="39">
        <v>0.03</v>
      </c>
      <c r="BF46" s="39">
        <v>0.04</v>
      </c>
      <c r="BG46" s="39">
        <v>0.04</v>
      </c>
      <c r="BH46" s="39">
        <v>0.04</v>
      </c>
      <c r="BI46" s="39">
        <v>0.04</v>
      </c>
      <c r="BJ46" s="39">
        <v>0.04</v>
      </c>
      <c r="BK46" s="39">
        <v>0.04</v>
      </c>
      <c r="BL46" s="39">
        <v>0.04</v>
      </c>
      <c r="BM46" s="39">
        <v>0.04</v>
      </c>
      <c r="BN46" s="39">
        <v>0.04</v>
      </c>
      <c r="BO46" s="39">
        <v>0.04</v>
      </c>
      <c r="BP46" s="39">
        <v>0.06</v>
      </c>
      <c r="BQ46" s="39">
        <v>0.06</v>
      </c>
      <c r="BR46" s="39">
        <v>0.06</v>
      </c>
      <c r="BS46" s="39">
        <v>0.06</v>
      </c>
      <c r="BT46" s="39">
        <v>0.06</v>
      </c>
      <c r="BU46" s="39">
        <v>0.06</v>
      </c>
      <c r="BV46" s="39">
        <v>0.06</v>
      </c>
      <c r="BW46" s="39">
        <v>0.06</v>
      </c>
      <c r="BX46" s="39">
        <v>0.06</v>
      </c>
      <c r="BY46" s="39">
        <v>0.06</v>
      </c>
      <c r="BZ46" s="39">
        <v>0.06</v>
      </c>
      <c r="CA46" s="39">
        <v>0.06</v>
      </c>
      <c r="CB46" s="39">
        <v>0.04</v>
      </c>
      <c r="CC46" s="39">
        <v>0.04</v>
      </c>
      <c r="CD46" s="39">
        <v>0.04</v>
      </c>
      <c r="CE46" s="39">
        <v>0.04</v>
      </c>
      <c r="CF46" s="39">
        <v>0.04</v>
      </c>
      <c r="CG46" s="39">
        <v>0.04</v>
      </c>
      <c r="CH46" s="39">
        <v>4.65E-2</v>
      </c>
      <c r="CI46" s="39">
        <v>0.05</v>
      </c>
      <c r="CJ46" s="39">
        <v>0.05</v>
      </c>
      <c r="CK46" s="39">
        <v>0.05</v>
      </c>
      <c r="CL46" s="39">
        <v>0.05</v>
      </c>
      <c r="CM46" s="39">
        <v>0.05</v>
      </c>
      <c r="CN46" s="39">
        <v>0.05</v>
      </c>
      <c r="CO46" s="39">
        <v>0.05</v>
      </c>
      <c r="CP46" s="39">
        <v>0.05</v>
      </c>
      <c r="CQ46" s="39">
        <v>0.05</v>
      </c>
      <c r="CR46" s="39">
        <v>0.05</v>
      </c>
      <c r="CS46" s="39">
        <v>0.05</v>
      </c>
      <c r="CT46" s="39">
        <v>0.05</v>
      </c>
      <c r="CU46" s="39">
        <v>0.05</v>
      </c>
      <c r="CV46" s="39">
        <v>0.05</v>
      </c>
      <c r="CW46" s="39">
        <v>0.05</v>
      </c>
      <c r="CX46" s="39">
        <v>0.05</v>
      </c>
      <c r="CY46" s="39">
        <v>0.05</v>
      </c>
      <c r="CZ46" s="39">
        <v>0.05</v>
      </c>
      <c r="DA46" s="39">
        <v>0.05</v>
      </c>
      <c r="DB46" s="39">
        <v>0.05</v>
      </c>
      <c r="DC46" s="39">
        <v>0.05</v>
      </c>
      <c r="DD46" s="39">
        <v>0.05</v>
      </c>
      <c r="DE46" s="39">
        <v>0.05</v>
      </c>
      <c r="DF46" s="39">
        <v>0.05</v>
      </c>
      <c r="DG46" s="39">
        <v>0.05</v>
      </c>
      <c r="DH46" s="39">
        <v>0.05</v>
      </c>
      <c r="DI46" s="39">
        <v>0.05</v>
      </c>
      <c r="DJ46" s="39">
        <v>0.05</v>
      </c>
      <c r="DK46" s="39">
        <v>0.05</v>
      </c>
      <c r="DL46" s="39">
        <v>0.05</v>
      </c>
      <c r="DM46" s="39">
        <v>0.05</v>
      </c>
      <c r="DN46" s="39">
        <v>0.05</v>
      </c>
      <c r="DO46" s="39">
        <v>0.05</v>
      </c>
      <c r="DP46" s="39">
        <v>4.9500000000000002E-2</v>
      </c>
      <c r="DQ46" s="39">
        <v>4.9500000000000002E-2</v>
      </c>
      <c r="DR46" s="39">
        <v>4.9500000000000002E-2</v>
      </c>
      <c r="DS46" s="39">
        <v>4.9500000000000002E-2</v>
      </c>
      <c r="DT46" s="39">
        <v>4.8500000000000001E-2</v>
      </c>
      <c r="DU46" s="39">
        <v>4.65E-2</v>
      </c>
      <c r="DV46" s="39">
        <v>4.5499999999999999E-2</v>
      </c>
      <c r="DW46" s="39">
        <v>4.4999999999999998E-2</v>
      </c>
      <c r="DX46" s="39">
        <v>4.4999999999999998E-2</v>
      </c>
      <c r="DY46" s="7"/>
      <c r="DZ46" s="7"/>
      <c r="EA46" s="7"/>
      <c r="EB46" s="7"/>
      <c r="EC46" s="7"/>
      <c r="ED46" s="7"/>
      <c r="EE46" s="7"/>
      <c r="EF46" s="7"/>
      <c r="EG46" s="7"/>
      <c r="EH46" s="7"/>
      <c r="EI46" s="7"/>
      <c r="EJ46" s="7"/>
      <c r="EK46" s="7"/>
      <c r="EL46" s="7"/>
      <c r="EM46" s="7"/>
      <c r="EN46" s="7"/>
      <c r="EO46" s="7"/>
      <c r="EP46" s="7"/>
      <c r="EQ46" s="7"/>
      <c r="ER46" s="7"/>
      <c r="ES46" s="7"/>
      <c r="ET46" s="7"/>
      <c r="EU46" s="7"/>
      <c r="EV46" s="7"/>
      <c r="EW46" s="7"/>
      <c r="EX46" s="7"/>
      <c r="EY46" s="7"/>
      <c r="EZ46" s="7"/>
      <c r="FA46" s="7"/>
      <c r="FB46" s="7"/>
      <c r="FC46" s="7"/>
      <c r="FD46" s="7"/>
      <c r="FE46" s="7"/>
      <c r="FF46" s="7"/>
      <c r="FG46" s="7"/>
      <c r="FH46" s="7"/>
      <c r="FI46" s="7"/>
      <c r="FJ46" s="7"/>
      <c r="FK46" s="7"/>
      <c r="FL46" s="7"/>
      <c r="FM46" s="7"/>
      <c r="FN46" s="7"/>
      <c r="FO46" s="7"/>
      <c r="FP46" s="7"/>
      <c r="FQ46" s="41"/>
      <c r="FR46" s="41"/>
      <c r="FS46" s="41"/>
      <c r="FT46" s="41"/>
    </row>
    <row r="47" spans="1:176" ht="15" customHeight="1" x14ac:dyDescent="0.35">
      <c r="A47" s="70" t="s">
        <v>63</v>
      </c>
      <c r="B47" s="3">
        <v>0</v>
      </c>
      <c r="C47" s="39">
        <v>0</v>
      </c>
      <c r="D47" s="39">
        <v>0</v>
      </c>
      <c r="E47" s="39">
        <v>0</v>
      </c>
      <c r="F47" s="39">
        <v>0</v>
      </c>
      <c r="G47" s="39">
        <v>0</v>
      </c>
      <c r="H47" s="39">
        <v>0</v>
      </c>
      <c r="I47" s="39">
        <v>0</v>
      </c>
      <c r="J47" s="39">
        <v>0</v>
      </c>
      <c r="K47" s="39">
        <v>0</v>
      </c>
      <c r="L47" s="39">
        <v>0</v>
      </c>
      <c r="M47" s="39">
        <v>0</v>
      </c>
      <c r="N47" s="39">
        <v>0</v>
      </c>
      <c r="O47" s="39">
        <v>0</v>
      </c>
      <c r="P47" s="39">
        <v>0</v>
      </c>
      <c r="Q47" s="39">
        <v>0</v>
      </c>
      <c r="R47" s="39">
        <v>0</v>
      </c>
      <c r="S47" s="39">
        <v>0</v>
      </c>
      <c r="T47" s="39">
        <v>0</v>
      </c>
      <c r="U47" s="39">
        <v>0</v>
      </c>
      <c r="V47" s="39">
        <v>0</v>
      </c>
      <c r="W47" s="39">
        <v>0</v>
      </c>
      <c r="X47" s="39">
        <v>0</v>
      </c>
      <c r="Y47" s="39">
        <v>0</v>
      </c>
      <c r="Z47" s="39">
        <v>0</v>
      </c>
      <c r="AA47" s="39">
        <v>0</v>
      </c>
      <c r="AB47" s="39">
        <v>0</v>
      </c>
      <c r="AC47" s="39">
        <v>0</v>
      </c>
      <c r="AD47" s="39">
        <v>0</v>
      </c>
      <c r="AE47" s="39">
        <v>0</v>
      </c>
      <c r="AF47" s="39">
        <v>0</v>
      </c>
      <c r="AG47" s="39">
        <v>0.02</v>
      </c>
      <c r="AH47" s="39">
        <v>0.02</v>
      </c>
      <c r="AI47" s="39">
        <v>0.02</v>
      </c>
      <c r="AJ47" s="39">
        <v>0.02</v>
      </c>
      <c r="AK47" s="39">
        <v>0.02</v>
      </c>
      <c r="AL47" s="39">
        <v>0.02</v>
      </c>
      <c r="AM47" s="39">
        <v>0.02</v>
      </c>
      <c r="AN47" s="39">
        <v>0.02</v>
      </c>
      <c r="AO47" s="39">
        <v>0.02</v>
      </c>
      <c r="AP47" s="39">
        <v>0.02</v>
      </c>
      <c r="AQ47" s="39">
        <v>0.02</v>
      </c>
      <c r="AR47" s="39">
        <v>0.02</v>
      </c>
      <c r="AS47" s="39">
        <v>0.02</v>
      </c>
      <c r="AT47" s="39">
        <v>0.02</v>
      </c>
      <c r="AU47" s="39">
        <v>0.02</v>
      </c>
      <c r="AV47" s="39">
        <v>0.02</v>
      </c>
      <c r="AW47" s="39">
        <v>0.04</v>
      </c>
      <c r="AX47" s="39">
        <v>0.04</v>
      </c>
      <c r="AY47" s="39">
        <v>0.04</v>
      </c>
      <c r="AZ47" s="39">
        <v>0.04</v>
      </c>
      <c r="BA47" s="39">
        <v>0.04</v>
      </c>
      <c r="BB47" s="39">
        <v>0.04</v>
      </c>
      <c r="BC47" s="39">
        <v>0.04</v>
      </c>
      <c r="BD47" s="39">
        <v>0.04</v>
      </c>
      <c r="BE47" s="39">
        <v>0.05</v>
      </c>
      <c r="BF47" s="39">
        <v>0.05</v>
      </c>
      <c r="BG47" s="39">
        <v>0.05</v>
      </c>
      <c r="BH47" s="39">
        <v>0.05</v>
      </c>
      <c r="BI47" s="39">
        <v>0.05</v>
      </c>
      <c r="BJ47" s="39">
        <v>0.05</v>
      </c>
      <c r="BK47" s="39">
        <v>0.05</v>
      </c>
      <c r="BL47" s="39">
        <v>0.05</v>
      </c>
      <c r="BM47" s="39">
        <v>0.05</v>
      </c>
      <c r="BN47" s="39">
        <v>0.05</v>
      </c>
      <c r="BO47" s="39">
        <v>0.05</v>
      </c>
      <c r="BP47" s="39">
        <v>0.05</v>
      </c>
      <c r="BQ47" s="39">
        <v>0.05</v>
      </c>
      <c r="BR47" s="39">
        <v>0.05</v>
      </c>
      <c r="BS47" s="39">
        <v>0.06</v>
      </c>
      <c r="BT47" s="39">
        <v>0.06</v>
      </c>
      <c r="BU47" s="39">
        <v>0.06</v>
      </c>
      <c r="BV47" s="39">
        <v>0.06</v>
      </c>
      <c r="BW47" s="39">
        <v>0.06</v>
      </c>
      <c r="BX47" s="39">
        <v>7.4999999999999997E-2</v>
      </c>
      <c r="BY47" s="39">
        <v>7.4999999999999997E-2</v>
      </c>
      <c r="BZ47" s="39">
        <v>7.4999999999999997E-2</v>
      </c>
      <c r="CA47" s="39">
        <v>7.4999999999999997E-2</v>
      </c>
      <c r="CB47" s="39">
        <v>7.4999999999999997E-2</v>
      </c>
      <c r="CC47" s="39">
        <v>7.4999999999999997E-2</v>
      </c>
      <c r="CD47" s="39">
        <v>7.4999999999999997E-2</v>
      </c>
      <c r="CE47" s="39">
        <v>7.4999999999999997E-2</v>
      </c>
      <c r="CF47" s="39">
        <v>7.4999999999999997E-2</v>
      </c>
      <c r="CG47" s="39">
        <v>7.4999999999999997E-2</v>
      </c>
      <c r="CH47" s="39">
        <v>0.09</v>
      </c>
      <c r="CI47" s="39">
        <v>0.09</v>
      </c>
      <c r="CJ47" s="39">
        <v>0.09</v>
      </c>
      <c r="CK47" s="39">
        <v>0.09</v>
      </c>
      <c r="CL47" s="39">
        <v>8.2500000000000004E-2</v>
      </c>
      <c r="CM47" s="39">
        <v>8.2500000000000004E-2</v>
      </c>
      <c r="CN47" s="39">
        <v>8.2500000000000004E-2</v>
      </c>
      <c r="CO47" s="39">
        <v>8.2500000000000004E-2</v>
      </c>
      <c r="CP47" s="39">
        <v>8.2500000000000004E-2</v>
      </c>
      <c r="CQ47" s="39">
        <v>8.2500000000000004E-2</v>
      </c>
      <c r="CR47" s="39">
        <v>8.2500000000000004E-2</v>
      </c>
      <c r="CS47" s="39">
        <v>8.2500000000000004E-2</v>
      </c>
      <c r="CT47" s="39">
        <v>8.2500000000000004E-2</v>
      </c>
      <c r="CU47" s="39">
        <v>9.7500000000000003E-2</v>
      </c>
      <c r="CV47" s="39">
        <v>9.7500000000000003E-2</v>
      </c>
      <c r="CW47" s="39">
        <v>9.7500000000000003E-2</v>
      </c>
      <c r="CX47" s="39">
        <v>9.7500000000000003E-2</v>
      </c>
      <c r="CY47" s="39">
        <v>9.7500000000000003E-2</v>
      </c>
      <c r="CZ47" s="39">
        <v>9.7500000000000003E-2</v>
      </c>
      <c r="DA47" s="39">
        <v>9.7500000000000003E-2</v>
      </c>
      <c r="DB47" s="39">
        <v>9.7500000000000003E-2</v>
      </c>
      <c r="DC47" s="39">
        <v>9.7500000000000003E-2</v>
      </c>
      <c r="DD47" s="39">
        <v>9.7500000000000003E-2</v>
      </c>
      <c r="DE47" s="39">
        <v>8.5000000000000006E-2</v>
      </c>
      <c r="DF47" s="39">
        <v>8.5000000000000006E-2</v>
      </c>
      <c r="DG47" s="39">
        <v>8.5000000000000006E-2</v>
      </c>
      <c r="DH47" s="39">
        <v>8.5000000000000006E-2</v>
      </c>
      <c r="DI47" s="39">
        <v>8.5000000000000006E-2</v>
      </c>
      <c r="DJ47" s="39">
        <v>8.5000000000000006E-2</v>
      </c>
      <c r="DK47" s="39">
        <v>8.5000000000000006E-2</v>
      </c>
      <c r="DL47" s="39">
        <v>8.5000000000000006E-2</v>
      </c>
      <c r="DM47" s="39">
        <v>8.5000000000000006E-2</v>
      </c>
      <c r="DN47" s="39">
        <v>8.5000000000000006E-2</v>
      </c>
      <c r="DO47" s="39">
        <v>8.5000000000000006E-2</v>
      </c>
      <c r="DP47" s="39">
        <v>8.5000000000000006E-2</v>
      </c>
      <c r="DQ47" s="39">
        <v>8.5000000000000006E-2</v>
      </c>
      <c r="DR47" s="39">
        <v>8.5000000000000006E-2</v>
      </c>
      <c r="DS47" s="39">
        <v>8.5000000000000006E-2</v>
      </c>
      <c r="DT47" s="39">
        <v>8.5000000000000006E-2</v>
      </c>
      <c r="DU47" s="39">
        <v>8.5000000000000006E-2</v>
      </c>
      <c r="DV47" s="39">
        <v>8.5000000000000006E-2</v>
      </c>
      <c r="DW47" s="39">
        <v>8.5000000000000006E-2</v>
      </c>
      <c r="DX47" s="39">
        <v>8.5000000000000006E-2</v>
      </c>
      <c r="DY47" s="7"/>
      <c r="DZ47" s="7"/>
      <c r="EA47" s="7"/>
      <c r="EB47" s="7"/>
      <c r="EC47" s="7"/>
      <c r="ED47" s="7"/>
      <c r="EE47" s="7"/>
      <c r="EF47" s="7"/>
      <c r="EG47" s="7"/>
      <c r="EH47" s="7"/>
      <c r="EI47" s="7"/>
      <c r="EJ47" s="7"/>
      <c r="EK47" s="7"/>
      <c r="EL47" s="7"/>
      <c r="EM47" s="7"/>
      <c r="EN47" s="7"/>
      <c r="EO47" s="7"/>
      <c r="EP47" s="7"/>
      <c r="EQ47" s="7"/>
      <c r="ER47" s="7"/>
      <c r="ES47" s="7"/>
      <c r="ET47" s="7"/>
      <c r="EU47" s="7"/>
      <c r="EV47" s="7"/>
      <c r="EW47" s="7"/>
      <c r="EX47" s="7"/>
      <c r="EY47" s="7"/>
      <c r="EZ47" s="7"/>
      <c r="FA47" s="7"/>
      <c r="FB47" s="7"/>
      <c r="FC47" s="7"/>
      <c r="FD47" s="7"/>
      <c r="FE47" s="7"/>
      <c r="FF47" s="7"/>
      <c r="FG47" s="7"/>
      <c r="FH47" s="7"/>
      <c r="FI47" s="7"/>
      <c r="FJ47" s="7"/>
      <c r="FK47" s="7"/>
      <c r="FL47" s="7"/>
      <c r="FM47" s="7"/>
      <c r="FN47" s="7"/>
      <c r="FO47" s="7"/>
      <c r="FP47" s="7"/>
      <c r="FQ47" s="41"/>
      <c r="FR47" s="41"/>
      <c r="FS47" s="41"/>
      <c r="FT47" s="41"/>
    </row>
    <row r="48" spans="1:176" ht="15" customHeight="1" x14ac:dyDescent="0.35">
      <c r="A48" s="70" t="s">
        <v>64</v>
      </c>
      <c r="B48" s="3">
        <v>0</v>
      </c>
      <c r="C48" s="39">
        <v>0</v>
      </c>
      <c r="D48" s="39">
        <v>0</v>
      </c>
      <c r="E48" s="39">
        <v>0</v>
      </c>
      <c r="F48" s="39">
        <v>0</v>
      </c>
      <c r="G48" s="39">
        <v>0</v>
      </c>
      <c r="H48" s="39">
        <v>0</v>
      </c>
      <c r="I48" s="39">
        <v>0</v>
      </c>
      <c r="J48" s="39">
        <v>0</v>
      </c>
      <c r="K48" s="39">
        <v>0</v>
      </c>
      <c r="L48" s="39">
        <v>0</v>
      </c>
      <c r="M48" s="39">
        <v>0</v>
      </c>
      <c r="N48" s="39">
        <v>0</v>
      </c>
      <c r="O48" s="39">
        <v>0</v>
      </c>
      <c r="P48" s="39">
        <v>0</v>
      </c>
      <c r="Q48" s="39">
        <v>0</v>
      </c>
      <c r="R48" s="43">
        <v>0.01</v>
      </c>
      <c r="S48" s="39">
        <v>0.01</v>
      </c>
      <c r="T48" s="39">
        <v>0.01</v>
      </c>
      <c r="U48" s="39">
        <v>0.02</v>
      </c>
      <c r="V48" s="39">
        <v>0.02</v>
      </c>
      <c r="W48" s="39">
        <v>0.02</v>
      </c>
      <c r="X48" s="39">
        <v>0.02</v>
      </c>
      <c r="Y48" s="39">
        <v>0.02</v>
      </c>
      <c r="Z48" s="39">
        <v>0.02</v>
      </c>
      <c r="AA48" s="39">
        <v>0.02</v>
      </c>
      <c r="AB48" s="39">
        <v>0.03</v>
      </c>
      <c r="AC48" s="39">
        <v>0.03</v>
      </c>
      <c r="AD48" s="39">
        <v>0.03</v>
      </c>
      <c r="AE48" s="39">
        <v>0.03</v>
      </c>
      <c r="AF48" s="39">
        <v>0.03</v>
      </c>
      <c r="AG48" s="39">
        <v>0.03</v>
      </c>
      <c r="AH48" s="39">
        <v>0.03</v>
      </c>
      <c r="AI48" s="39">
        <v>0.03</v>
      </c>
      <c r="AJ48" s="39">
        <v>0.03</v>
      </c>
      <c r="AK48" s="39">
        <v>0.03</v>
      </c>
      <c r="AL48" s="39">
        <v>0.03</v>
      </c>
      <c r="AM48" s="39">
        <v>0.03</v>
      </c>
      <c r="AN48" s="39">
        <v>0.03</v>
      </c>
      <c r="AO48" s="39">
        <v>0.03</v>
      </c>
      <c r="AP48" s="39">
        <v>0.03</v>
      </c>
      <c r="AQ48" s="39">
        <v>0.03</v>
      </c>
      <c r="AR48" s="39">
        <v>0.03</v>
      </c>
      <c r="AS48" s="39">
        <v>0.03</v>
      </c>
      <c r="AT48" s="39">
        <v>0.03</v>
      </c>
      <c r="AU48" s="39">
        <v>0.03</v>
      </c>
      <c r="AV48" s="39">
        <v>0.03</v>
      </c>
      <c r="AW48" s="39">
        <v>0.03</v>
      </c>
      <c r="AX48" s="39">
        <v>0.05</v>
      </c>
      <c r="AY48" s="39">
        <v>0.05</v>
      </c>
      <c r="AZ48" s="39">
        <v>0.05</v>
      </c>
      <c r="BA48" s="39">
        <v>0.05</v>
      </c>
      <c r="BB48" s="39">
        <v>0.05</v>
      </c>
      <c r="BC48" s="39">
        <v>0.05</v>
      </c>
      <c r="BD48" s="39">
        <v>0.05</v>
      </c>
      <c r="BE48" s="39">
        <v>0.05</v>
      </c>
      <c r="BF48" s="39">
        <v>0.05</v>
      </c>
      <c r="BG48" s="39">
        <v>0.05</v>
      </c>
      <c r="BH48" s="39">
        <v>0.05</v>
      </c>
      <c r="BI48" s="39">
        <v>0.05</v>
      </c>
      <c r="BJ48" s="39">
        <v>0.05</v>
      </c>
      <c r="BK48" s="39">
        <v>0.05</v>
      </c>
      <c r="BL48" s="39">
        <v>0.05</v>
      </c>
      <c r="BM48" s="39">
        <v>0.05</v>
      </c>
      <c r="BN48" s="39">
        <v>0.05</v>
      </c>
      <c r="BO48" s="39">
        <v>0.05</v>
      </c>
      <c r="BP48" s="39">
        <v>0.05</v>
      </c>
      <c r="BQ48" s="39">
        <v>0.05</v>
      </c>
      <c r="BR48" s="39">
        <v>0.05</v>
      </c>
      <c r="BS48" s="39">
        <v>0.05</v>
      </c>
      <c r="BT48" s="39">
        <v>0.05</v>
      </c>
      <c r="BU48" s="39">
        <v>0.05</v>
      </c>
      <c r="BV48" s="39">
        <v>0.06</v>
      </c>
      <c r="BW48" s="39">
        <v>0.06</v>
      </c>
      <c r="BX48" s="39">
        <v>0.06</v>
      </c>
      <c r="BY48" s="39">
        <v>0.06</v>
      </c>
      <c r="BZ48" s="39">
        <v>0.06</v>
      </c>
      <c r="CA48" s="39">
        <v>0.06</v>
      </c>
      <c r="CB48" s="39">
        <v>0.06</v>
      </c>
      <c r="CC48" s="39">
        <v>0.06</v>
      </c>
      <c r="CD48" s="39">
        <v>0.06</v>
      </c>
      <c r="CE48" s="39">
        <v>0.06</v>
      </c>
      <c r="CF48" s="39">
        <v>0.06</v>
      </c>
      <c r="CG48" s="39">
        <v>0.06</v>
      </c>
      <c r="CH48" s="39">
        <v>0.06</v>
      </c>
      <c r="CI48" s="39">
        <v>0.06</v>
      </c>
      <c r="CJ48" s="39">
        <v>0.06</v>
      </c>
      <c r="CK48" s="39">
        <v>0.06</v>
      </c>
      <c r="CL48" s="39">
        <v>0.06</v>
      </c>
      <c r="CM48" s="39">
        <v>0.06</v>
      </c>
      <c r="CN48" s="39">
        <v>0.06</v>
      </c>
      <c r="CO48" s="39">
        <v>0.06</v>
      </c>
      <c r="CP48" s="39">
        <v>0.06</v>
      </c>
      <c r="CQ48" s="39">
        <v>0.06</v>
      </c>
      <c r="CR48" s="39">
        <v>0.06</v>
      </c>
      <c r="CS48" s="39">
        <v>0.06</v>
      </c>
      <c r="CT48" s="39">
        <v>0.06</v>
      </c>
      <c r="CU48" s="39">
        <v>0.06</v>
      </c>
      <c r="CV48" s="39">
        <v>0.06</v>
      </c>
      <c r="CW48" s="39">
        <v>0.06</v>
      </c>
      <c r="CX48" s="39">
        <v>0.06</v>
      </c>
      <c r="CY48" s="39">
        <v>0.06</v>
      </c>
      <c r="CZ48" s="39">
        <v>0.06</v>
      </c>
      <c r="DA48" s="39">
        <v>0.06</v>
      </c>
      <c r="DB48" s="39">
        <v>0.06</v>
      </c>
      <c r="DC48" s="39">
        <v>0.06</v>
      </c>
      <c r="DD48" s="39">
        <v>0.06</v>
      </c>
      <c r="DE48" s="39">
        <v>0.06</v>
      </c>
      <c r="DF48" s="39">
        <v>0.06</v>
      </c>
      <c r="DG48" s="39">
        <v>0.06</v>
      </c>
      <c r="DH48" s="39">
        <v>0.06</v>
      </c>
      <c r="DI48" s="39">
        <v>0.06</v>
      </c>
      <c r="DJ48" s="39">
        <v>0.06</v>
      </c>
      <c r="DK48" s="39">
        <v>0.06</v>
      </c>
      <c r="DL48" s="39">
        <v>0.06</v>
      </c>
      <c r="DM48" s="39">
        <v>0.06</v>
      </c>
      <c r="DN48" s="39">
        <v>0.06</v>
      </c>
      <c r="DO48" s="39">
        <v>0.06</v>
      </c>
      <c r="DP48" s="39">
        <v>0.06</v>
      </c>
      <c r="DQ48" s="39">
        <v>0.06</v>
      </c>
      <c r="DR48" s="39">
        <v>0.06</v>
      </c>
      <c r="DS48" s="39">
        <v>0.06</v>
      </c>
      <c r="DT48" s="39">
        <v>0.06</v>
      </c>
      <c r="DU48" s="39">
        <v>0.06</v>
      </c>
      <c r="DV48" s="39">
        <v>0.06</v>
      </c>
      <c r="DW48" s="39">
        <v>0.06</v>
      </c>
      <c r="DX48" s="39">
        <v>0.06</v>
      </c>
      <c r="DY48" s="7"/>
      <c r="DZ48" s="7"/>
      <c r="EA48" s="7"/>
      <c r="EB48" s="7"/>
      <c r="EC48" s="7"/>
      <c r="ED48" s="7"/>
      <c r="EE48" s="7"/>
      <c r="EF48" s="7"/>
      <c r="EG48" s="7"/>
      <c r="EH48" s="7"/>
      <c r="EI48" s="7"/>
      <c r="EJ48" s="7"/>
      <c r="EK48" s="7"/>
      <c r="EL48" s="7"/>
      <c r="EM48" s="7"/>
      <c r="EN48" s="7"/>
      <c r="EO48" s="7"/>
      <c r="EP48" s="7"/>
      <c r="EQ48" s="7"/>
      <c r="ER48" s="7"/>
      <c r="ES48" s="7"/>
      <c r="ET48" s="7"/>
      <c r="EU48" s="7"/>
      <c r="EV48" s="7"/>
      <c r="EW48" s="7"/>
      <c r="EX48" s="7"/>
      <c r="EY48" s="7"/>
      <c r="EZ48" s="7"/>
      <c r="FA48" s="7"/>
      <c r="FB48" s="7"/>
      <c r="FC48" s="7"/>
      <c r="FD48" s="7"/>
      <c r="FE48" s="7"/>
      <c r="FF48" s="7"/>
      <c r="FG48" s="7"/>
      <c r="FH48" s="7"/>
      <c r="FI48" s="7"/>
      <c r="FJ48" s="7"/>
      <c r="FK48" s="7"/>
      <c r="FL48" s="7"/>
      <c r="FM48" s="7"/>
      <c r="FN48" s="7"/>
      <c r="FO48" s="7"/>
      <c r="FP48" s="7"/>
      <c r="FQ48" s="41"/>
      <c r="FR48" s="41"/>
      <c r="FS48" s="41"/>
      <c r="FT48" s="41"/>
    </row>
    <row r="49" spans="1:176" ht="15" customHeight="1" x14ac:dyDescent="0.35">
      <c r="A49" s="70" t="s">
        <v>65</v>
      </c>
      <c r="B49" s="3">
        <v>0</v>
      </c>
      <c r="C49" s="39">
        <v>0</v>
      </c>
      <c r="D49" s="39">
        <v>0</v>
      </c>
      <c r="E49" s="39">
        <v>0</v>
      </c>
      <c r="F49" s="39">
        <v>0</v>
      </c>
      <c r="G49" s="39">
        <v>0</v>
      </c>
      <c r="H49" s="39">
        <v>0</v>
      </c>
      <c r="I49" s="39">
        <v>0</v>
      </c>
      <c r="J49" s="39">
        <v>0</v>
      </c>
      <c r="K49" s="39">
        <v>0</v>
      </c>
      <c r="L49" s="39">
        <v>0</v>
      </c>
      <c r="M49" s="39">
        <v>0</v>
      </c>
      <c r="N49" s="39">
        <v>0</v>
      </c>
      <c r="O49" s="39">
        <v>0</v>
      </c>
      <c r="P49" s="39">
        <v>0</v>
      </c>
      <c r="Q49" s="39">
        <v>0</v>
      </c>
      <c r="R49" s="39">
        <v>0</v>
      </c>
      <c r="S49" s="39">
        <v>0</v>
      </c>
      <c r="T49" s="39">
        <v>0</v>
      </c>
      <c r="U49" s="39">
        <v>0</v>
      </c>
      <c r="V49" s="39">
        <v>0</v>
      </c>
      <c r="W49" s="39">
        <v>0</v>
      </c>
      <c r="X49" s="39">
        <v>0</v>
      </c>
      <c r="Y49" s="39">
        <v>0</v>
      </c>
      <c r="Z49" s="39">
        <v>0</v>
      </c>
      <c r="AA49" s="39">
        <v>0</v>
      </c>
      <c r="AB49" s="39">
        <v>0</v>
      </c>
      <c r="AC49" s="39">
        <v>0</v>
      </c>
      <c r="AD49" s="39">
        <v>0</v>
      </c>
      <c r="AE49" s="39">
        <v>0</v>
      </c>
      <c r="AF49" s="39">
        <v>0</v>
      </c>
      <c r="AG49" s="39">
        <v>0</v>
      </c>
      <c r="AH49" s="39">
        <v>0</v>
      </c>
      <c r="AI49" s="39">
        <v>0</v>
      </c>
      <c r="AJ49" s="39">
        <v>0</v>
      </c>
      <c r="AK49" s="39">
        <v>0</v>
      </c>
      <c r="AL49" s="39">
        <v>0</v>
      </c>
      <c r="AM49" s="39">
        <v>0</v>
      </c>
      <c r="AN49" s="39">
        <v>0</v>
      </c>
      <c r="AO49" s="39">
        <v>0</v>
      </c>
      <c r="AP49" s="39">
        <v>0</v>
      </c>
      <c r="AQ49" s="39">
        <v>0</v>
      </c>
      <c r="AR49" s="39">
        <v>0</v>
      </c>
      <c r="AS49" s="39">
        <v>0</v>
      </c>
      <c r="AT49" s="39">
        <v>0</v>
      </c>
      <c r="AU49" s="39">
        <v>0</v>
      </c>
      <c r="AV49" s="39">
        <v>0</v>
      </c>
      <c r="AW49" s="39">
        <v>0</v>
      </c>
      <c r="AX49" s="39">
        <v>0</v>
      </c>
      <c r="AY49" s="39">
        <v>0</v>
      </c>
      <c r="AZ49" s="39">
        <v>0</v>
      </c>
      <c r="BA49" s="39">
        <v>0</v>
      </c>
      <c r="BB49" s="39">
        <v>0</v>
      </c>
      <c r="BC49" s="39">
        <v>0</v>
      </c>
      <c r="BD49" s="39">
        <v>0</v>
      </c>
      <c r="BE49" s="39">
        <v>0</v>
      </c>
      <c r="BF49" s="39">
        <v>0</v>
      </c>
      <c r="BG49" s="39">
        <v>0</v>
      </c>
      <c r="BH49" s="39">
        <v>0</v>
      </c>
      <c r="BI49" s="39">
        <v>0</v>
      </c>
      <c r="BJ49" s="39">
        <v>0</v>
      </c>
      <c r="BK49" s="39">
        <v>0</v>
      </c>
      <c r="BL49" s="39">
        <v>0</v>
      </c>
      <c r="BM49" s="39">
        <v>0</v>
      </c>
      <c r="BN49" s="39">
        <v>0</v>
      </c>
      <c r="BO49" s="39">
        <v>0</v>
      </c>
      <c r="BP49" s="39">
        <v>0</v>
      </c>
      <c r="BQ49" s="39">
        <v>0</v>
      </c>
      <c r="BR49" s="39">
        <v>0</v>
      </c>
      <c r="BS49" s="39">
        <v>0</v>
      </c>
      <c r="BT49" s="39">
        <v>0</v>
      </c>
      <c r="BU49" s="39">
        <v>0</v>
      </c>
      <c r="BV49" s="39">
        <v>0</v>
      </c>
      <c r="BW49" s="39">
        <v>0</v>
      </c>
      <c r="BX49" s="39">
        <v>0</v>
      </c>
      <c r="BY49" s="39">
        <v>0</v>
      </c>
      <c r="BZ49" s="39">
        <v>0</v>
      </c>
      <c r="CA49" s="39">
        <v>0</v>
      </c>
      <c r="CB49" s="39">
        <v>0</v>
      </c>
      <c r="CC49" s="39">
        <v>0</v>
      </c>
      <c r="CD49" s="39">
        <v>0</v>
      </c>
      <c r="CE49" s="39">
        <v>0</v>
      </c>
      <c r="CF49" s="39">
        <v>0</v>
      </c>
      <c r="CG49" s="39">
        <v>0</v>
      </c>
      <c r="CH49" s="39">
        <v>0</v>
      </c>
      <c r="CI49" s="39">
        <v>0</v>
      </c>
      <c r="CJ49" s="39">
        <v>0</v>
      </c>
      <c r="CK49" s="39">
        <v>0</v>
      </c>
      <c r="CL49" s="39">
        <v>0</v>
      </c>
      <c r="CM49" s="39">
        <v>0</v>
      </c>
      <c r="CN49" s="39">
        <v>0</v>
      </c>
      <c r="CO49" s="39">
        <v>0</v>
      </c>
      <c r="CP49" s="39">
        <v>0</v>
      </c>
      <c r="CQ49" s="39">
        <v>0</v>
      </c>
      <c r="CR49" s="39">
        <v>0</v>
      </c>
      <c r="CS49" s="39">
        <v>0</v>
      </c>
      <c r="CT49" s="39">
        <v>0</v>
      </c>
      <c r="CU49" s="39">
        <v>0</v>
      </c>
      <c r="CV49" s="39">
        <v>0</v>
      </c>
      <c r="CW49" s="39">
        <v>0</v>
      </c>
      <c r="CX49" s="39">
        <v>0</v>
      </c>
      <c r="CY49" s="39">
        <v>0</v>
      </c>
      <c r="CZ49" s="39">
        <v>0</v>
      </c>
      <c r="DA49" s="39">
        <v>0</v>
      </c>
      <c r="DB49" s="39">
        <v>0</v>
      </c>
      <c r="DC49" s="39">
        <v>0</v>
      </c>
      <c r="DD49" s="39">
        <v>0</v>
      </c>
      <c r="DE49" s="39">
        <v>0</v>
      </c>
      <c r="DF49" s="39">
        <v>0</v>
      </c>
      <c r="DG49" s="39">
        <v>0</v>
      </c>
      <c r="DH49" s="39">
        <v>0</v>
      </c>
      <c r="DI49" s="39">
        <v>0</v>
      </c>
      <c r="DJ49" s="39">
        <v>0</v>
      </c>
      <c r="DK49" s="39">
        <v>0</v>
      </c>
      <c r="DL49" s="39">
        <v>0</v>
      </c>
      <c r="DM49" s="39">
        <v>0</v>
      </c>
      <c r="DN49" s="39">
        <v>0</v>
      </c>
      <c r="DO49" s="39">
        <v>0</v>
      </c>
      <c r="DP49" s="39">
        <v>0</v>
      </c>
      <c r="DQ49" s="39">
        <v>0</v>
      </c>
      <c r="DR49" s="39">
        <v>0</v>
      </c>
      <c r="DS49" s="39">
        <v>0</v>
      </c>
      <c r="DT49" s="39">
        <v>0</v>
      </c>
      <c r="DU49" s="39">
        <v>0</v>
      </c>
      <c r="DV49" s="39">
        <v>0</v>
      </c>
      <c r="DW49" s="39">
        <v>0</v>
      </c>
      <c r="DX49" s="39">
        <v>0</v>
      </c>
      <c r="DY49" s="7"/>
      <c r="DZ49" s="7"/>
      <c r="EA49" s="7"/>
      <c r="EB49" s="7"/>
      <c r="EC49" s="7"/>
      <c r="ED49" s="7"/>
      <c r="EE49" s="7"/>
      <c r="EF49" s="7"/>
      <c r="EG49" s="7"/>
      <c r="EH49" s="7"/>
      <c r="EI49" s="7"/>
      <c r="EJ49" s="7"/>
      <c r="EK49" s="7"/>
      <c r="EL49" s="7"/>
      <c r="EM49" s="7"/>
      <c r="EN49" s="7"/>
      <c r="EO49" s="7"/>
      <c r="EP49" s="7"/>
      <c r="EQ49" s="7"/>
      <c r="ER49" s="7"/>
      <c r="ES49" s="7"/>
      <c r="ET49" s="7"/>
      <c r="EU49" s="7"/>
      <c r="EV49" s="7"/>
      <c r="EW49" s="7"/>
      <c r="EX49" s="7"/>
      <c r="EY49" s="7"/>
      <c r="EZ49" s="7"/>
      <c r="FA49" s="7"/>
      <c r="FB49" s="7"/>
      <c r="FC49" s="7"/>
      <c r="FD49" s="7"/>
      <c r="FE49" s="7"/>
      <c r="FF49" s="7"/>
      <c r="FG49" s="7"/>
      <c r="FH49" s="7"/>
      <c r="FI49" s="7"/>
      <c r="FJ49" s="7"/>
      <c r="FK49" s="7"/>
      <c r="FL49" s="7"/>
      <c r="FM49" s="7"/>
      <c r="FN49" s="7"/>
      <c r="FO49" s="7"/>
      <c r="FP49" s="7"/>
      <c r="FQ49" s="41"/>
      <c r="FR49" s="41"/>
      <c r="FS49" s="41"/>
      <c r="FT49" s="41"/>
    </row>
    <row r="50" spans="1:176" ht="15" customHeight="1" x14ac:dyDescent="0.35">
      <c r="A50" s="70" t="s">
        <v>66</v>
      </c>
      <c r="B50" s="3">
        <v>0</v>
      </c>
      <c r="C50" s="39">
        <v>0</v>
      </c>
      <c r="D50" s="39">
        <v>0</v>
      </c>
      <c r="E50" s="39">
        <v>0</v>
      </c>
      <c r="F50" s="39">
        <v>0</v>
      </c>
      <c r="G50" s="39">
        <v>0</v>
      </c>
      <c r="H50" s="39">
        <v>0</v>
      </c>
      <c r="I50" s="39">
        <v>0</v>
      </c>
      <c r="J50" s="39">
        <v>0</v>
      </c>
      <c r="K50" s="39">
        <v>0</v>
      </c>
      <c r="L50" s="39">
        <v>0</v>
      </c>
      <c r="M50" s="39">
        <v>0</v>
      </c>
      <c r="N50" s="39">
        <v>0</v>
      </c>
      <c r="O50" s="39">
        <v>0</v>
      </c>
      <c r="P50" s="39">
        <v>0</v>
      </c>
      <c r="Q50" s="39">
        <v>0</v>
      </c>
      <c r="R50" s="39">
        <v>0</v>
      </c>
      <c r="S50" s="39">
        <v>0</v>
      </c>
      <c r="T50" s="39">
        <v>0</v>
      </c>
      <c r="U50" s="39">
        <v>0</v>
      </c>
      <c r="V50" s="39">
        <v>0</v>
      </c>
      <c r="W50" s="39">
        <v>0</v>
      </c>
      <c r="X50" s="39">
        <v>0</v>
      </c>
      <c r="Y50" s="39">
        <v>0</v>
      </c>
      <c r="Z50" s="39">
        <v>0</v>
      </c>
      <c r="AA50" s="39">
        <v>0</v>
      </c>
      <c r="AB50" s="39">
        <v>0</v>
      </c>
      <c r="AC50" s="39">
        <v>0</v>
      </c>
      <c r="AD50" s="39">
        <v>0</v>
      </c>
      <c r="AE50" s="39">
        <v>0</v>
      </c>
      <c r="AF50" s="39">
        <v>0</v>
      </c>
      <c r="AG50" s="39">
        <v>0</v>
      </c>
      <c r="AH50" s="39">
        <v>0</v>
      </c>
      <c r="AI50" s="39">
        <v>0</v>
      </c>
      <c r="AJ50" s="39">
        <v>0</v>
      </c>
      <c r="AK50" s="39">
        <v>0</v>
      </c>
      <c r="AL50" s="39">
        <v>0</v>
      </c>
      <c r="AM50" s="39">
        <v>0</v>
      </c>
      <c r="AN50" s="39">
        <v>0</v>
      </c>
      <c r="AO50" s="39">
        <v>0</v>
      </c>
      <c r="AP50" s="39">
        <v>0</v>
      </c>
      <c r="AQ50" s="39">
        <v>0</v>
      </c>
      <c r="AR50" s="39">
        <v>0</v>
      </c>
      <c r="AS50" s="39">
        <v>0</v>
      </c>
      <c r="AT50" s="39">
        <v>0</v>
      </c>
      <c r="AU50" s="39">
        <v>0</v>
      </c>
      <c r="AV50" s="39">
        <v>0</v>
      </c>
      <c r="AW50" s="39">
        <v>0</v>
      </c>
      <c r="AX50" s="39">
        <v>0</v>
      </c>
      <c r="AY50" s="39">
        <v>0</v>
      </c>
      <c r="AZ50" s="39">
        <v>0</v>
      </c>
      <c r="BA50" s="39">
        <v>0</v>
      </c>
      <c r="BB50" s="39">
        <v>0</v>
      </c>
      <c r="BC50" s="39">
        <v>0</v>
      </c>
      <c r="BD50" s="39">
        <v>0</v>
      </c>
      <c r="BE50" s="39">
        <v>0</v>
      </c>
      <c r="BF50" s="39">
        <v>0</v>
      </c>
      <c r="BG50" s="39">
        <v>0</v>
      </c>
      <c r="BH50" s="39">
        <v>0</v>
      </c>
      <c r="BI50" s="39">
        <v>0</v>
      </c>
      <c r="BJ50" s="39">
        <v>0</v>
      </c>
      <c r="BK50" s="39">
        <v>0</v>
      </c>
      <c r="BL50" s="39">
        <v>0</v>
      </c>
      <c r="BM50" s="39">
        <v>0</v>
      </c>
      <c r="BN50" s="39">
        <v>0</v>
      </c>
      <c r="BO50" s="39">
        <v>0</v>
      </c>
      <c r="BP50" s="39">
        <v>0</v>
      </c>
      <c r="BQ50" s="39">
        <v>0.06</v>
      </c>
      <c r="BR50" s="39">
        <v>0.06</v>
      </c>
      <c r="BS50" s="39">
        <v>0.06</v>
      </c>
      <c r="BT50" s="39">
        <v>0.06</v>
      </c>
      <c r="BU50" s="39">
        <v>0.06</v>
      </c>
      <c r="BV50" s="39">
        <v>0.06</v>
      </c>
      <c r="BW50" s="39">
        <v>0.06</v>
      </c>
      <c r="BX50" s="39">
        <v>0.06</v>
      </c>
      <c r="BY50" s="39">
        <v>0.06</v>
      </c>
      <c r="BZ50" s="39">
        <v>0.06</v>
      </c>
      <c r="CA50" s="39">
        <v>0.06</v>
      </c>
      <c r="CB50" s="39">
        <v>0.06</v>
      </c>
      <c r="CC50" s="39">
        <v>0.06</v>
      </c>
      <c r="CD50" s="39">
        <v>0.06</v>
      </c>
      <c r="CE50" s="39">
        <v>0.06</v>
      </c>
      <c r="CF50" s="39">
        <v>0.06</v>
      </c>
      <c r="CG50" s="39">
        <f>7%*1.15</f>
        <v>8.0500000000000002E-2</v>
      </c>
      <c r="CH50" s="39">
        <f>7%*1.15</f>
        <v>8.0500000000000002E-2</v>
      </c>
      <c r="CI50" s="39">
        <v>7.0000000000000007E-2</v>
      </c>
      <c r="CJ50" s="39">
        <v>7.0000000000000007E-2</v>
      </c>
      <c r="CK50" s="39">
        <v>9.7500000000000003E-2</v>
      </c>
      <c r="CL50" s="39">
        <f>CK50-0.15%</f>
        <v>9.6000000000000002E-2</v>
      </c>
      <c r="CM50" s="39">
        <f t="shared" ref="CM50:CO50" si="28">CL50-0.15%</f>
        <v>9.4500000000000001E-2</v>
      </c>
      <c r="CN50" s="39">
        <f t="shared" si="28"/>
        <v>9.2999999999999999E-2</v>
      </c>
      <c r="CO50" s="39">
        <f t="shared" si="28"/>
        <v>9.1499999999999998E-2</v>
      </c>
      <c r="CP50" s="39">
        <v>0.09</v>
      </c>
      <c r="CQ50" s="39">
        <v>0.09</v>
      </c>
      <c r="CR50" s="39">
        <v>0.09</v>
      </c>
      <c r="CS50" s="39">
        <v>0.09</v>
      </c>
      <c r="CT50" s="39">
        <v>0.09</v>
      </c>
      <c r="CU50" s="39">
        <v>0.09</v>
      </c>
      <c r="CV50" s="39">
        <v>0.09</v>
      </c>
      <c r="CW50" s="39">
        <v>0.09</v>
      </c>
      <c r="CX50" s="39">
        <v>0.09</v>
      </c>
      <c r="CY50" s="39">
        <v>0.09</v>
      </c>
      <c r="CZ50" s="39">
        <v>0.09</v>
      </c>
      <c r="DA50" s="39">
        <v>0.09</v>
      </c>
      <c r="DB50" s="39">
        <v>0.09</v>
      </c>
      <c r="DC50" s="39">
        <v>0.09</v>
      </c>
      <c r="DD50" s="39">
        <v>0.09</v>
      </c>
      <c r="DE50" s="39">
        <v>8.7499999999999994E-2</v>
      </c>
      <c r="DF50" s="39">
        <v>8.7499999999999994E-2</v>
      </c>
      <c r="DG50" s="39">
        <v>8.5000000000000006E-2</v>
      </c>
      <c r="DH50" s="39">
        <v>8.5000000000000006E-2</v>
      </c>
      <c r="DI50" s="39">
        <v>8.5000000000000006E-2</v>
      </c>
      <c r="DJ50" s="39">
        <v>7.7499999999999999E-2</v>
      </c>
      <c r="DK50" s="39">
        <v>7.0000000000000007E-2</v>
      </c>
      <c r="DL50" s="39">
        <v>6.5000000000000002E-2</v>
      </c>
      <c r="DM50" s="39">
        <v>6.5000000000000002E-2</v>
      </c>
      <c r="DN50" s="39">
        <v>6.5000000000000002E-2</v>
      </c>
      <c r="DO50" s="39">
        <v>6.5000000000000002E-2</v>
      </c>
      <c r="DP50" s="39">
        <v>6.5000000000000002E-2</v>
      </c>
      <c r="DQ50" s="39">
        <v>6.5000000000000002E-2</v>
      </c>
      <c r="DR50" s="39">
        <v>6.5000000000000002E-2</v>
      </c>
      <c r="DS50" s="39">
        <v>6.5000000000000002E-2</v>
      </c>
      <c r="DT50" s="39">
        <v>6.5000000000000002E-2</v>
      </c>
      <c r="DU50" s="39">
        <v>6.5000000000000002E-2</v>
      </c>
      <c r="DV50" s="39">
        <v>6.5000000000000002E-2</v>
      </c>
      <c r="DW50" s="39">
        <v>6.5000000000000002E-2</v>
      </c>
      <c r="DX50" s="39">
        <v>3.5000000000000003E-2</v>
      </c>
      <c r="DY50" s="7"/>
      <c r="DZ50" s="7"/>
      <c r="EA50" s="7"/>
      <c r="EB50" s="7"/>
      <c r="EC50" s="7"/>
      <c r="ED50" s="7"/>
      <c r="EE50" s="7"/>
      <c r="EF50" s="7"/>
      <c r="EG50" s="7"/>
      <c r="EH50" s="7"/>
      <c r="EI50" s="7"/>
      <c r="EJ50" s="7"/>
      <c r="EK50" s="7"/>
      <c r="EL50" s="7"/>
      <c r="EM50" s="7"/>
      <c r="EN50" s="7"/>
      <c r="EO50" s="7"/>
      <c r="EP50" s="7"/>
      <c r="EQ50" s="7"/>
      <c r="ER50" s="7"/>
      <c r="ES50" s="7"/>
      <c r="ET50" s="7"/>
      <c r="EU50" s="7"/>
      <c r="EV50" s="7"/>
      <c r="EW50" s="7"/>
      <c r="EX50" s="7"/>
      <c r="EY50" s="7"/>
      <c r="EZ50" s="7"/>
      <c r="FA50" s="7"/>
      <c r="FB50" s="7"/>
      <c r="FC50" s="7"/>
      <c r="FD50" s="7"/>
      <c r="FE50" s="7"/>
      <c r="FF50" s="7"/>
      <c r="FG50" s="7"/>
      <c r="FH50" s="7"/>
      <c r="FI50" s="7"/>
      <c r="FJ50" s="7"/>
      <c r="FK50" s="7"/>
      <c r="FL50" s="7"/>
      <c r="FM50" s="7"/>
      <c r="FN50" s="7"/>
      <c r="FO50" s="7"/>
      <c r="FP50" s="7"/>
      <c r="FQ50" s="41"/>
      <c r="FR50" s="41"/>
      <c r="FS50" s="41"/>
      <c r="FT50" s="41"/>
    </row>
    <row r="51" spans="1:176" ht="15" customHeight="1" x14ac:dyDescent="0.35">
      <c r="A51" s="70" t="s">
        <v>67</v>
      </c>
      <c r="B51" s="3">
        <v>0</v>
      </c>
      <c r="C51" s="39">
        <v>0</v>
      </c>
      <c r="D51" s="39">
        <v>0</v>
      </c>
      <c r="E51" s="39">
        <v>0</v>
      </c>
      <c r="F51" s="39">
        <v>0</v>
      </c>
      <c r="G51" s="39">
        <v>0</v>
      </c>
      <c r="H51" s="39">
        <v>0</v>
      </c>
      <c r="I51" s="39">
        <v>0</v>
      </c>
      <c r="J51" s="39">
        <v>0</v>
      </c>
      <c r="K51" s="39">
        <v>0</v>
      </c>
      <c r="L51" s="39">
        <v>0</v>
      </c>
      <c r="M51" s="39">
        <v>0.06</v>
      </c>
      <c r="N51" s="39">
        <v>0.06</v>
      </c>
      <c r="O51" s="39">
        <v>0.06</v>
      </c>
      <c r="P51" s="45">
        <v>0.06</v>
      </c>
      <c r="Q51" s="45">
        <v>0.06</v>
      </c>
      <c r="R51" s="45">
        <v>0.06</v>
      </c>
      <c r="S51" s="45">
        <v>0.06</v>
      </c>
      <c r="T51" s="39">
        <f>6%+6%+1.2%</f>
        <v>0.13200000000000001</v>
      </c>
      <c r="U51" s="39">
        <f>6%+1.2%</f>
        <v>7.1999999999999995E-2</v>
      </c>
      <c r="V51" s="39">
        <f>6%+1.2%</f>
        <v>7.1999999999999995E-2</v>
      </c>
      <c r="W51" s="45">
        <f>6%+1%+1.2%</f>
        <v>8.199999999999999E-2</v>
      </c>
      <c r="X51" s="45">
        <f>6%+1%+1.2%</f>
        <v>8.199999999999999E-2</v>
      </c>
      <c r="Y51" s="45">
        <f>6%+1%</f>
        <v>6.9999999999999993E-2</v>
      </c>
      <c r="Z51" s="45">
        <f t="shared" ref="Z51:AF51" si="29">6%+1%</f>
        <v>6.9999999999999993E-2</v>
      </c>
      <c r="AA51" s="45">
        <f t="shared" si="29"/>
        <v>6.9999999999999993E-2</v>
      </c>
      <c r="AB51" s="45">
        <f t="shared" si="29"/>
        <v>6.9999999999999993E-2</v>
      </c>
      <c r="AC51" s="45">
        <f t="shared" si="29"/>
        <v>6.9999999999999993E-2</v>
      </c>
      <c r="AD51" s="45">
        <f t="shared" si="29"/>
        <v>6.9999999999999993E-2</v>
      </c>
      <c r="AE51" s="45">
        <f t="shared" si="29"/>
        <v>6.9999999999999993E-2</v>
      </c>
      <c r="AF51" s="45">
        <f t="shared" si="29"/>
        <v>6.9999999999999993E-2</v>
      </c>
      <c r="AG51" s="45">
        <f t="shared" ref="AG51:AR51" si="30">6%+1%+3.6%</f>
        <v>0.106</v>
      </c>
      <c r="AH51" s="45">
        <f t="shared" si="30"/>
        <v>0.106</v>
      </c>
      <c r="AI51" s="45">
        <f t="shared" si="30"/>
        <v>0.106</v>
      </c>
      <c r="AJ51" s="45">
        <f t="shared" si="30"/>
        <v>0.106</v>
      </c>
      <c r="AK51" s="45">
        <f t="shared" si="30"/>
        <v>0.106</v>
      </c>
      <c r="AL51" s="45">
        <f t="shared" si="30"/>
        <v>0.106</v>
      </c>
      <c r="AM51" s="45">
        <f t="shared" si="30"/>
        <v>0.106</v>
      </c>
      <c r="AN51" s="45">
        <f t="shared" si="30"/>
        <v>0.106</v>
      </c>
      <c r="AO51" s="45">
        <f t="shared" si="30"/>
        <v>0.106</v>
      </c>
      <c r="AP51" s="45">
        <f t="shared" si="30"/>
        <v>0.106</v>
      </c>
      <c r="AQ51" s="45">
        <f t="shared" si="30"/>
        <v>0.106</v>
      </c>
      <c r="AR51" s="45">
        <f t="shared" si="30"/>
        <v>0.106</v>
      </c>
      <c r="AS51" s="45">
        <f t="shared" ref="AS51:BA51" si="31">6%+1%</f>
        <v>6.9999999999999993E-2</v>
      </c>
      <c r="AT51" s="45">
        <f t="shared" si="31"/>
        <v>6.9999999999999993E-2</v>
      </c>
      <c r="AU51" s="45">
        <f t="shared" si="31"/>
        <v>6.9999999999999993E-2</v>
      </c>
      <c r="AV51" s="45">
        <f t="shared" si="31"/>
        <v>6.9999999999999993E-2</v>
      </c>
      <c r="AW51" s="45">
        <f t="shared" si="31"/>
        <v>6.9999999999999993E-2</v>
      </c>
      <c r="AX51" s="45">
        <f t="shared" si="31"/>
        <v>6.9999999999999993E-2</v>
      </c>
      <c r="AY51" s="45">
        <f t="shared" si="31"/>
        <v>6.9999999999999993E-2</v>
      </c>
      <c r="AZ51" s="45">
        <f t="shared" si="31"/>
        <v>6.9999999999999993E-2</v>
      </c>
      <c r="BA51" s="45">
        <f t="shared" si="31"/>
        <v>6.9999999999999993E-2</v>
      </c>
      <c r="BB51" s="39">
        <v>0.06</v>
      </c>
      <c r="BC51" s="39">
        <v>0.06</v>
      </c>
      <c r="BD51" s="39">
        <v>0.06</v>
      </c>
      <c r="BE51" s="39">
        <v>7.0000000000000007E-2</v>
      </c>
      <c r="BF51" s="39">
        <v>7.0000000000000007E-2</v>
      </c>
      <c r="BG51" s="39">
        <v>7.0000000000000007E-2</v>
      </c>
      <c r="BH51" s="39">
        <v>7.0000000000000007E-2</v>
      </c>
      <c r="BI51" s="39">
        <v>7.0000000000000007E-2</v>
      </c>
      <c r="BJ51" s="39">
        <v>7.0000000000000007E-2</v>
      </c>
      <c r="BK51" s="39">
        <v>7.0000000000000007E-2</v>
      </c>
      <c r="BL51" s="39">
        <v>7.0000000000000007E-2</v>
      </c>
      <c r="BM51" s="39">
        <v>7.0000000000000007E-2</v>
      </c>
      <c r="BN51" s="39">
        <v>7.0000000000000007E-2</v>
      </c>
      <c r="BO51" s="39">
        <v>7.0000000000000007E-2</v>
      </c>
      <c r="BP51" s="39">
        <v>7.0000000000000007E-2</v>
      </c>
      <c r="BQ51" s="39">
        <v>7.0000000000000007E-2</v>
      </c>
      <c r="BR51" s="39">
        <v>7.0000000000000007E-2</v>
      </c>
      <c r="BS51" s="39">
        <v>7.0000000000000007E-2</v>
      </c>
      <c r="BT51" s="39">
        <v>7.0000000000000007E-2</v>
      </c>
      <c r="BU51" s="39">
        <v>7.3999999999999996E-2</v>
      </c>
      <c r="BV51" s="39">
        <v>7.9000000000000001E-2</v>
      </c>
      <c r="BW51" s="39">
        <v>7.9000000000000001E-2</v>
      </c>
      <c r="BX51" s="39">
        <v>7.9000000000000001E-2</v>
      </c>
      <c r="BY51" s="39">
        <v>7.9000000000000001E-2</v>
      </c>
      <c r="BZ51" s="39">
        <v>7.9000000000000001E-2</v>
      </c>
      <c r="CA51" s="39">
        <v>7.9000000000000001E-2</v>
      </c>
      <c r="CB51" s="39">
        <v>7.9000000000000001E-2</v>
      </c>
      <c r="CC51" s="39">
        <v>7.9000000000000001E-2</v>
      </c>
      <c r="CD51" s="39">
        <v>7.9000000000000001E-2</v>
      </c>
      <c r="CE51" s="39">
        <v>7.9000000000000001E-2</v>
      </c>
      <c r="CF51" s="39">
        <f>7.9%*1.1</f>
        <v>8.6900000000000005E-2</v>
      </c>
      <c r="CG51" s="39">
        <f>7.9%*1.1</f>
        <v>8.6900000000000005E-2</v>
      </c>
      <c r="CH51" s="39">
        <f>7.9%*1.1</f>
        <v>8.6900000000000005E-2</v>
      </c>
      <c r="CI51" s="39">
        <v>7.9000000000000001E-2</v>
      </c>
      <c r="CJ51" s="39">
        <v>7.9000000000000001E-2</v>
      </c>
      <c r="CK51" s="39">
        <v>7.9000000000000001E-2</v>
      </c>
      <c r="CL51" s="39">
        <v>7.9000000000000001E-2</v>
      </c>
      <c r="CM51" s="39">
        <v>7.9000000000000001E-2</v>
      </c>
      <c r="CN51" s="39">
        <v>7.9000000000000001E-2</v>
      </c>
      <c r="CO51" s="39">
        <v>7.9000000000000001E-2</v>
      </c>
      <c r="CP51" s="39">
        <v>7.9000000000000001E-2</v>
      </c>
      <c r="CQ51" s="39">
        <v>7.9000000000000001E-2</v>
      </c>
      <c r="CR51" s="39">
        <v>7.9000000000000001E-2</v>
      </c>
      <c r="CS51" s="39">
        <v>7.9000000000000001E-2</v>
      </c>
      <c r="CT51" s="39">
        <v>7.9000000000000001E-2</v>
      </c>
      <c r="CU51" s="39">
        <v>7.9000000000000001E-2</v>
      </c>
      <c r="CV51" s="39">
        <v>7.9000000000000001E-2</v>
      </c>
      <c r="CW51" s="39">
        <v>7.9000000000000001E-2</v>
      </c>
      <c r="CX51" s="39">
        <v>7.9000000000000001E-2</v>
      </c>
      <c r="CY51" s="39">
        <v>7.9000000000000001E-2</v>
      </c>
      <c r="CZ51" s="39">
        <v>7.9000000000000001E-2</v>
      </c>
      <c r="DA51" s="39">
        <v>7.9000000000000001E-2</v>
      </c>
      <c r="DB51" s="39">
        <v>7.9000000000000001E-2</v>
      </c>
      <c r="DC51" s="39">
        <v>7.9000000000000001E-2</v>
      </c>
      <c r="DD51" s="39">
        <v>7.9000000000000001E-2</v>
      </c>
      <c r="DE51" s="39">
        <v>7.9000000000000001E-2</v>
      </c>
      <c r="DF51" s="39">
        <v>7.9000000000000001E-2</v>
      </c>
      <c r="DG51" s="39">
        <v>7.9000000000000001E-2</v>
      </c>
      <c r="DH51" s="39">
        <v>7.9000000000000001E-2</v>
      </c>
      <c r="DI51" s="39">
        <v>7.9000000000000001E-2</v>
      </c>
      <c r="DJ51" s="39">
        <v>7.9000000000000001E-2</v>
      </c>
      <c r="DK51" s="39">
        <v>7.9000000000000001E-2</v>
      </c>
      <c r="DL51" s="39">
        <v>7.9000000000000001E-2</v>
      </c>
      <c r="DM51" s="39">
        <v>7.9000000000000001E-2</v>
      </c>
      <c r="DN51" s="39">
        <v>7.9000000000000001E-2</v>
      </c>
      <c r="DO51" s="39">
        <v>7.9000000000000001E-2</v>
      </c>
      <c r="DP51" s="39">
        <v>7.9000000000000001E-2</v>
      </c>
      <c r="DQ51" s="39">
        <v>7.9000000000000001E-2</v>
      </c>
      <c r="DR51" s="39">
        <v>7.9000000000000001E-2</v>
      </c>
      <c r="DS51" s="39">
        <v>7.9000000000000001E-2</v>
      </c>
      <c r="DT51" s="39">
        <v>7.9000000000000001E-2</v>
      </c>
      <c r="DU51" s="39">
        <v>7.9000000000000001E-2</v>
      </c>
      <c r="DV51" s="39">
        <v>7.9000000000000001E-2</v>
      </c>
      <c r="DW51" s="39">
        <v>7.9000000000000001E-2</v>
      </c>
      <c r="DX51" s="39">
        <v>7.9000000000000001E-2</v>
      </c>
      <c r="DY51" s="7"/>
      <c r="DZ51" s="41"/>
      <c r="EA51" s="41"/>
      <c r="EB51" s="41"/>
      <c r="EC51" s="41"/>
      <c r="ED51" s="41"/>
      <c r="EE51" s="41"/>
      <c r="EF51" s="41"/>
      <c r="EG51" s="41"/>
      <c r="EH51" s="41"/>
      <c r="EI51" s="41"/>
      <c r="EJ51" s="41"/>
      <c r="EK51" s="41"/>
      <c r="EL51" s="41"/>
      <c r="EM51" s="41"/>
      <c r="EN51" s="41"/>
      <c r="EO51" s="41"/>
      <c r="EP51" s="41"/>
      <c r="EQ51" s="41"/>
      <c r="ER51" s="41"/>
      <c r="ES51" s="41"/>
      <c r="ET51" s="41"/>
      <c r="EU51" s="41"/>
      <c r="EV51" s="41"/>
      <c r="EW51" s="41"/>
      <c r="EX51" s="41"/>
      <c r="EY51" s="41"/>
      <c r="EZ51" s="41"/>
      <c r="FA51" s="41"/>
      <c r="FB51" s="41"/>
      <c r="FC51" s="41"/>
      <c r="FD51" s="41"/>
      <c r="FE51" s="41"/>
      <c r="FF51" s="41"/>
      <c r="FG51" s="41"/>
      <c r="FH51" s="41"/>
      <c r="FI51" s="41"/>
      <c r="FJ51" s="41"/>
      <c r="FK51" s="41"/>
      <c r="FL51" s="41"/>
      <c r="FM51" s="41"/>
      <c r="FN51" s="41"/>
      <c r="FO51" s="41"/>
      <c r="FP51" s="41"/>
      <c r="FQ51" s="41"/>
      <c r="FR51" s="41"/>
      <c r="FS51" s="41"/>
      <c r="FT51" s="41"/>
    </row>
    <row r="52" spans="1:176" ht="15" customHeight="1" x14ac:dyDescent="0.35">
      <c r="A52" s="71" t="s">
        <v>68</v>
      </c>
      <c r="B52" s="3">
        <v>0</v>
      </c>
      <c r="C52" s="39">
        <v>0</v>
      </c>
      <c r="D52" s="39">
        <v>0</v>
      </c>
      <c r="E52" s="39">
        <v>0</v>
      </c>
      <c r="F52" s="39">
        <v>0</v>
      </c>
      <c r="G52" s="39">
        <v>0</v>
      </c>
      <c r="H52" s="39">
        <v>0</v>
      </c>
      <c r="I52" s="39">
        <v>0</v>
      </c>
      <c r="J52" s="39">
        <v>0</v>
      </c>
      <c r="K52" s="39">
        <v>0</v>
      </c>
      <c r="L52" s="39">
        <v>0</v>
      </c>
      <c r="M52" s="39">
        <v>0</v>
      </c>
      <c r="N52" s="39">
        <v>0</v>
      </c>
      <c r="O52" s="39">
        <v>0</v>
      </c>
      <c r="P52" s="39">
        <v>0</v>
      </c>
      <c r="Q52" s="39">
        <v>0</v>
      </c>
      <c r="R52" s="39">
        <v>0</v>
      </c>
      <c r="S52" s="39">
        <v>0</v>
      </c>
      <c r="T52" s="39">
        <v>0</v>
      </c>
      <c r="U52" s="39">
        <v>0</v>
      </c>
      <c r="V52" s="39">
        <v>0</v>
      </c>
      <c r="W52" s="39">
        <v>0</v>
      </c>
      <c r="X52" s="39">
        <v>0</v>
      </c>
      <c r="Y52" s="39">
        <v>0</v>
      </c>
      <c r="Z52" s="39">
        <v>0</v>
      </c>
      <c r="AA52" s="39">
        <v>0</v>
      </c>
      <c r="AB52" s="39">
        <v>0</v>
      </c>
      <c r="AC52" s="39">
        <v>0</v>
      </c>
      <c r="AD52" s="39">
        <v>0</v>
      </c>
      <c r="AE52" s="39">
        <v>0</v>
      </c>
      <c r="AF52" s="39">
        <v>0</v>
      </c>
      <c r="AG52" s="39">
        <v>0</v>
      </c>
      <c r="AH52" s="39">
        <v>0</v>
      </c>
      <c r="AI52" s="39">
        <v>0</v>
      </c>
      <c r="AJ52" s="39">
        <v>0</v>
      </c>
      <c r="AK52" s="39">
        <v>0</v>
      </c>
      <c r="AL52" s="39">
        <v>0</v>
      </c>
      <c r="AM52" s="39">
        <v>0</v>
      </c>
      <c r="AN52" s="39">
        <v>0</v>
      </c>
      <c r="AO52" s="39">
        <v>0</v>
      </c>
      <c r="AP52" s="39">
        <v>0</v>
      </c>
      <c r="AQ52" s="39">
        <v>0</v>
      </c>
      <c r="AR52" s="39">
        <v>0</v>
      </c>
      <c r="AS52" s="39">
        <v>0</v>
      </c>
      <c r="AT52" s="39">
        <v>0</v>
      </c>
      <c r="AU52" s="39">
        <v>0</v>
      </c>
      <c r="AV52" s="39">
        <v>0</v>
      </c>
      <c r="AW52" s="39">
        <v>0</v>
      </c>
      <c r="AX52" s="39">
        <v>0</v>
      </c>
      <c r="AY52" s="39">
        <v>0</v>
      </c>
      <c r="AZ52" s="39">
        <v>0</v>
      </c>
      <c r="BA52" s="39">
        <v>0</v>
      </c>
      <c r="BB52" s="39">
        <v>0</v>
      </c>
      <c r="BC52" s="39">
        <v>0</v>
      </c>
      <c r="BD52" s="39">
        <v>0</v>
      </c>
      <c r="BE52" s="39">
        <v>0</v>
      </c>
      <c r="BF52" s="39">
        <v>0</v>
      </c>
      <c r="BG52" s="39">
        <v>0</v>
      </c>
      <c r="BH52" s="39">
        <v>0</v>
      </c>
      <c r="BI52" s="39">
        <v>0</v>
      </c>
      <c r="BJ52" s="39">
        <v>0</v>
      </c>
      <c r="BK52" s="39">
        <v>0</v>
      </c>
      <c r="BL52" s="39">
        <v>0</v>
      </c>
      <c r="BM52" s="39">
        <v>0</v>
      </c>
      <c r="BN52" s="39">
        <v>0</v>
      </c>
      <c r="BO52" s="39">
        <v>0</v>
      </c>
      <c r="BP52" s="39">
        <v>0</v>
      </c>
      <c r="BQ52" s="39">
        <v>0</v>
      </c>
      <c r="BR52" s="39">
        <v>0</v>
      </c>
      <c r="BS52" s="39">
        <v>0</v>
      </c>
      <c r="BT52" s="39">
        <v>0</v>
      </c>
      <c r="BU52" s="39">
        <v>0</v>
      </c>
      <c r="BV52" s="39">
        <v>0</v>
      </c>
      <c r="BW52" s="39">
        <v>0</v>
      </c>
      <c r="BX52" s="39">
        <v>0</v>
      </c>
      <c r="BY52" s="39">
        <v>0</v>
      </c>
      <c r="BZ52" s="39">
        <v>0</v>
      </c>
      <c r="CA52" s="39">
        <v>0</v>
      </c>
      <c r="CB52" s="39">
        <v>0</v>
      </c>
      <c r="CC52" s="39">
        <v>0</v>
      </c>
      <c r="CD52" s="39">
        <v>0</v>
      </c>
      <c r="CE52" s="39">
        <v>0</v>
      </c>
      <c r="CF52" s="39">
        <v>0</v>
      </c>
      <c r="CG52" s="39">
        <v>0</v>
      </c>
      <c r="CH52" s="39">
        <v>0</v>
      </c>
      <c r="CI52" s="39">
        <v>0</v>
      </c>
      <c r="CJ52" s="39">
        <v>0</v>
      </c>
      <c r="CK52" s="39">
        <v>0</v>
      </c>
      <c r="CL52" s="39">
        <v>0</v>
      </c>
      <c r="CM52" s="39">
        <v>0</v>
      </c>
      <c r="CN52" s="39">
        <v>0</v>
      </c>
      <c r="CO52" s="39">
        <v>0</v>
      </c>
      <c r="CP52" s="39">
        <v>0</v>
      </c>
      <c r="CQ52" s="39">
        <v>0</v>
      </c>
      <c r="CR52" s="39">
        <v>0</v>
      </c>
      <c r="CS52" s="39">
        <v>0</v>
      </c>
      <c r="CT52" s="39">
        <v>0</v>
      </c>
      <c r="CU52" s="39">
        <v>0</v>
      </c>
      <c r="CV52" s="39">
        <v>0</v>
      </c>
      <c r="CW52" s="39">
        <v>0</v>
      </c>
      <c r="CX52" s="39">
        <v>0</v>
      </c>
      <c r="CY52" s="39">
        <v>0</v>
      </c>
      <c r="CZ52" s="39">
        <v>0</v>
      </c>
      <c r="DA52" s="39">
        <v>0</v>
      </c>
      <c r="DB52" s="39">
        <v>0</v>
      </c>
      <c r="DC52" s="39">
        <v>0</v>
      </c>
      <c r="DD52" s="39">
        <v>0</v>
      </c>
      <c r="DE52" s="39">
        <v>0</v>
      </c>
      <c r="DF52" s="39">
        <v>0</v>
      </c>
      <c r="DG52" s="39">
        <v>0</v>
      </c>
      <c r="DH52" s="39">
        <v>0</v>
      </c>
      <c r="DI52" s="39">
        <v>0</v>
      </c>
      <c r="DJ52" s="39">
        <v>0</v>
      </c>
      <c r="DK52" s="39">
        <v>0</v>
      </c>
      <c r="DL52" s="39">
        <v>0</v>
      </c>
      <c r="DM52" s="39">
        <v>0</v>
      </c>
      <c r="DN52" s="39">
        <v>0</v>
      </c>
      <c r="DO52" s="39">
        <v>0</v>
      </c>
      <c r="DP52" s="39">
        <v>0</v>
      </c>
      <c r="DQ52" s="39">
        <v>0</v>
      </c>
      <c r="DR52" s="39">
        <v>0</v>
      </c>
      <c r="DS52" s="39">
        <v>0</v>
      </c>
      <c r="DT52" s="39">
        <v>0</v>
      </c>
      <c r="DU52" s="39">
        <v>0</v>
      </c>
      <c r="DV52" s="39">
        <v>0</v>
      </c>
      <c r="DW52" s="39">
        <v>0</v>
      </c>
      <c r="DX52" s="39">
        <v>0</v>
      </c>
      <c r="DY52" s="7"/>
      <c r="DZ52" s="41"/>
      <c r="EA52" s="41"/>
      <c r="EB52" s="41"/>
      <c r="EC52" s="41"/>
      <c r="ED52" s="41"/>
      <c r="EE52" s="41"/>
      <c r="EF52" s="41"/>
      <c r="EG52" s="41"/>
      <c r="EH52" s="41"/>
      <c r="EI52" s="41"/>
      <c r="EJ52" s="41"/>
      <c r="EK52" s="41"/>
      <c r="EL52" s="41"/>
      <c r="EM52" s="41"/>
      <c r="EN52" s="41"/>
      <c r="EO52" s="41"/>
      <c r="EP52" s="41"/>
      <c r="EQ52" s="41"/>
      <c r="ER52" s="41"/>
      <c r="ES52" s="41"/>
      <c r="ET52" s="41"/>
      <c r="EU52" s="41"/>
      <c r="EV52" s="41"/>
      <c r="EW52" s="41"/>
      <c r="EX52" s="41"/>
      <c r="EY52" s="41"/>
      <c r="EZ52" s="41"/>
      <c r="FA52" s="41"/>
      <c r="FB52" s="41"/>
      <c r="FC52" s="41"/>
      <c r="FD52" s="41"/>
      <c r="FE52" s="41"/>
      <c r="FF52" s="41"/>
      <c r="FG52" s="41"/>
      <c r="FH52" s="41"/>
      <c r="FI52" s="41"/>
      <c r="FJ52" s="41"/>
      <c r="FK52" s="41"/>
      <c r="FL52" s="41"/>
      <c r="FM52" s="41"/>
      <c r="FN52" s="41"/>
      <c r="FO52" s="41"/>
      <c r="FP52" s="41"/>
      <c r="FQ52" s="41"/>
      <c r="FR52" s="41"/>
      <c r="FS52" s="41"/>
      <c r="FT52" s="41"/>
    </row>
    <row r="53" spans="1:176" ht="15" customHeight="1" x14ac:dyDescent="0.35">
      <c r="A53" s="14"/>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17"/>
      <c r="DZ53" s="46"/>
      <c r="EA53" s="46"/>
      <c r="EB53" s="46"/>
      <c r="EC53" s="46"/>
      <c r="ED53" s="46"/>
      <c r="EE53" s="46"/>
      <c r="EF53" s="46"/>
      <c r="EG53" s="46"/>
      <c r="EH53" s="46"/>
      <c r="EI53" s="46"/>
      <c r="EJ53" s="46"/>
      <c r="EK53" s="46"/>
      <c r="EL53" s="46"/>
      <c r="EM53" s="46"/>
      <c r="EN53" s="46"/>
      <c r="EO53" s="46"/>
      <c r="EP53" s="46"/>
      <c r="EQ53" s="46"/>
      <c r="ER53" s="46"/>
      <c r="ES53" s="46"/>
      <c r="ET53" s="46"/>
      <c r="EU53" s="46"/>
      <c r="EV53" s="46"/>
      <c r="EW53" s="46"/>
      <c r="EX53" s="46"/>
      <c r="EY53" s="46"/>
      <c r="EZ53" s="46"/>
      <c r="FA53" s="46"/>
      <c r="FB53" s="46"/>
      <c r="FC53" s="46"/>
      <c r="FD53" s="46"/>
      <c r="FE53" s="46"/>
      <c r="FF53" s="46"/>
      <c r="FG53" s="46"/>
      <c r="FH53" s="46"/>
      <c r="FI53" s="46"/>
      <c r="FJ53" s="46"/>
      <c r="FK53" s="46"/>
      <c r="FL53" s="46"/>
      <c r="FM53" s="46"/>
      <c r="FN53" s="46"/>
      <c r="FO53" s="46"/>
      <c r="FP53" s="46"/>
      <c r="FQ53" s="46"/>
      <c r="FR53" s="46"/>
      <c r="FS53" s="46"/>
      <c r="FT53" s="46"/>
    </row>
    <row r="54" spans="1:176" ht="15" customHeight="1" x14ac:dyDescent="0.35">
      <c r="A54" s="35" t="s">
        <v>75</v>
      </c>
      <c r="B54" s="3">
        <v>0</v>
      </c>
      <c r="C54" s="47">
        <v>0</v>
      </c>
      <c r="D54" s="47">
        <v>0</v>
      </c>
      <c r="E54" s="47">
        <v>0</v>
      </c>
      <c r="F54" s="47">
        <v>0</v>
      </c>
      <c r="G54" s="47">
        <v>0</v>
      </c>
      <c r="H54" s="47">
        <v>0</v>
      </c>
      <c r="I54" s="47">
        <v>0</v>
      </c>
      <c r="J54" s="47">
        <v>0</v>
      </c>
      <c r="K54" s="39">
        <v>0.01</v>
      </c>
      <c r="L54" s="39">
        <v>0.01</v>
      </c>
      <c r="M54" s="39">
        <v>0.01</v>
      </c>
      <c r="N54" s="39">
        <v>0.01</v>
      </c>
      <c r="O54" s="39">
        <v>0.01</v>
      </c>
      <c r="P54" s="39">
        <v>0.01</v>
      </c>
      <c r="Q54" s="48">
        <v>0.01</v>
      </c>
      <c r="R54" s="48">
        <v>0.02</v>
      </c>
      <c r="S54" s="48">
        <v>0.06</v>
      </c>
      <c r="T54" s="39">
        <v>0.12</v>
      </c>
      <c r="U54" s="39">
        <v>0.1</v>
      </c>
      <c r="V54" s="39">
        <v>0.1</v>
      </c>
      <c r="W54" s="39">
        <v>0.1</v>
      </c>
      <c r="X54" s="39">
        <v>0.125</v>
      </c>
      <c r="Y54" s="39">
        <v>0.125</v>
      </c>
      <c r="Z54" s="39">
        <v>0.125</v>
      </c>
      <c r="AA54" s="39">
        <v>0.13</v>
      </c>
      <c r="AB54" s="39">
        <v>0.13500000000000001</v>
      </c>
      <c r="AC54" s="39">
        <v>0.13500000000000001</v>
      </c>
      <c r="AD54" s="39">
        <v>0.12</v>
      </c>
      <c r="AE54" s="39">
        <v>0.11</v>
      </c>
      <c r="AF54" s="39">
        <v>0.12</v>
      </c>
      <c r="AG54" s="39">
        <v>0.12</v>
      </c>
      <c r="AH54" s="39">
        <v>0.13750000000000001</v>
      </c>
      <c r="AI54" s="39">
        <v>0.13750000000000001</v>
      </c>
      <c r="AJ54" s="39">
        <v>0.13750000000000001</v>
      </c>
      <c r="AK54" s="39">
        <v>0.13750000000000001</v>
      </c>
      <c r="AL54" s="39">
        <v>0.15</v>
      </c>
      <c r="AM54" s="39">
        <v>0.15</v>
      </c>
      <c r="AN54" s="39">
        <v>0.19</v>
      </c>
      <c r="AO54" s="39">
        <v>0.19</v>
      </c>
      <c r="AP54" s="39">
        <v>0.24</v>
      </c>
      <c r="AQ54" s="39">
        <v>0.31</v>
      </c>
      <c r="AR54" s="39">
        <v>0.4</v>
      </c>
      <c r="AS54" s="39">
        <v>0.4</v>
      </c>
      <c r="AT54" s="39">
        <v>0.4</v>
      </c>
      <c r="AU54" s="39">
        <v>0.4</v>
      </c>
      <c r="AV54" s="39">
        <v>0.38</v>
      </c>
      <c r="AW54" s="39">
        <v>0.38</v>
      </c>
      <c r="AX54" s="39">
        <v>0.38</v>
      </c>
      <c r="AY54" s="39">
        <v>0.38</v>
      </c>
      <c r="AZ54" s="39">
        <v>0.42</v>
      </c>
      <c r="BA54" s="39">
        <v>0.50749999999999995</v>
      </c>
      <c r="BB54" s="39">
        <v>0.52</v>
      </c>
      <c r="BC54" s="39">
        <v>0.52</v>
      </c>
      <c r="BD54" s="39">
        <v>0.52</v>
      </c>
      <c r="BE54" s="39">
        <v>0.52</v>
      </c>
      <c r="BF54" s="39">
        <v>0.52</v>
      </c>
      <c r="BG54" s="39">
        <v>0.52</v>
      </c>
      <c r="BH54" s="39">
        <v>0.52</v>
      </c>
      <c r="BI54" s="39">
        <v>0.52</v>
      </c>
      <c r="BJ54" s="39">
        <v>0.52</v>
      </c>
      <c r="BK54" s="39">
        <v>0.52</v>
      </c>
      <c r="BL54" s="39">
        <v>0.52</v>
      </c>
      <c r="BM54" s="39">
        <v>0.52</v>
      </c>
      <c r="BN54" s="39">
        <v>0.5</v>
      </c>
      <c r="BO54" s="39">
        <v>0.48</v>
      </c>
      <c r="BP54" s="39">
        <v>0.48</v>
      </c>
      <c r="BQ54" s="39">
        <v>0.48</v>
      </c>
      <c r="BR54" s="39">
        <v>0.52800000000000002</v>
      </c>
      <c r="BS54" s="39">
        <v>0.52800000000000002</v>
      </c>
      <c r="BT54" s="39">
        <v>0.49200000000000005</v>
      </c>
      <c r="BU54" s="39">
        <v>0.48</v>
      </c>
      <c r="BV54" s="39">
        <v>0.48</v>
      </c>
      <c r="BW54" s="39">
        <v>0.48</v>
      </c>
      <c r="BX54" s="39">
        <v>0.48</v>
      </c>
      <c r="BY54" s="39">
        <v>0.48</v>
      </c>
      <c r="BZ54" s="39">
        <v>0.48</v>
      </c>
      <c r="CA54" s="39">
        <v>0.48</v>
      </c>
      <c r="CB54" s="39">
        <v>0.48</v>
      </c>
      <c r="CC54" s="39">
        <v>0.46</v>
      </c>
      <c r="CD54" s="39">
        <v>0.46</v>
      </c>
      <c r="CE54" s="39">
        <v>0.46</v>
      </c>
      <c r="CF54" s="39">
        <v>0.46</v>
      </c>
      <c r="CG54" s="39">
        <v>0.46</v>
      </c>
      <c r="CH54" s="39">
        <v>0.46</v>
      </c>
      <c r="CI54" s="39">
        <v>0.46</v>
      </c>
      <c r="CJ54" s="39">
        <v>0.46</v>
      </c>
      <c r="CK54" s="39">
        <v>0.4</v>
      </c>
      <c r="CL54" s="39">
        <v>0.34</v>
      </c>
      <c r="CM54" s="39">
        <v>0.34</v>
      </c>
      <c r="CN54" s="39">
        <v>0.34</v>
      </c>
      <c r="CO54" s="39">
        <v>0.34</v>
      </c>
      <c r="CP54" s="39">
        <v>0.34</v>
      </c>
      <c r="CQ54" s="39">
        <v>0.35</v>
      </c>
      <c r="CR54" s="39">
        <v>0.35</v>
      </c>
      <c r="CS54" s="39">
        <v>0.35</v>
      </c>
      <c r="CT54" s="39">
        <v>0.35</v>
      </c>
      <c r="CU54" s="39">
        <v>0.35</v>
      </c>
      <c r="CV54" s="39">
        <v>0.35</v>
      </c>
      <c r="CW54" s="39">
        <v>0.35</v>
      </c>
      <c r="CX54" s="39">
        <v>0.35</v>
      </c>
      <c r="CY54" s="39">
        <v>0.35</v>
      </c>
      <c r="CZ54" s="39">
        <v>0.35</v>
      </c>
      <c r="DA54" s="39">
        <v>0.35</v>
      </c>
      <c r="DB54" s="39">
        <v>0.35</v>
      </c>
      <c r="DC54" s="39">
        <v>0.35</v>
      </c>
      <c r="DD54" s="39">
        <v>0.35</v>
      </c>
      <c r="DE54" s="39">
        <v>0.35</v>
      </c>
      <c r="DF54" s="39">
        <v>0.35</v>
      </c>
      <c r="DG54" s="39">
        <v>0.35</v>
      </c>
      <c r="DH54" s="39">
        <v>0.35</v>
      </c>
      <c r="DI54" s="39">
        <v>0.35</v>
      </c>
      <c r="DJ54" s="39">
        <v>0.35</v>
      </c>
      <c r="DK54" s="39">
        <v>0.35</v>
      </c>
      <c r="DL54" s="39">
        <v>0.35</v>
      </c>
      <c r="DM54" s="39">
        <v>0.35</v>
      </c>
      <c r="DN54" s="39">
        <v>0.35</v>
      </c>
      <c r="DO54" s="39">
        <v>0.35</v>
      </c>
      <c r="DP54" s="39">
        <v>0.21</v>
      </c>
      <c r="DQ54" s="39">
        <v>0.21</v>
      </c>
      <c r="DR54" s="39">
        <v>0.21</v>
      </c>
      <c r="DS54" s="39">
        <v>0.21</v>
      </c>
      <c r="DT54" s="39">
        <v>0.21</v>
      </c>
      <c r="DU54" s="39">
        <v>0.21</v>
      </c>
      <c r="DV54" s="39">
        <v>0.21</v>
      </c>
      <c r="DW54" s="39">
        <v>0.21</v>
      </c>
      <c r="DX54" s="39">
        <v>0.21</v>
      </c>
      <c r="DY54" s="7"/>
      <c r="DZ54" s="41"/>
      <c r="EA54" s="41"/>
      <c r="EB54" s="41"/>
      <c r="EC54" s="41"/>
      <c r="ED54" s="41"/>
      <c r="EE54" s="41"/>
      <c r="EF54" s="41"/>
      <c r="EG54" s="41"/>
      <c r="EH54" s="41"/>
      <c r="EI54" s="41"/>
      <c r="EJ54" s="41"/>
      <c r="EK54" s="41"/>
      <c r="EL54" s="41"/>
      <c r="EM54" s="41"/>
      <c r="EN54" s="41"/>
      <c r="EO54" s="41"/>
      <c r="EP54" s="41"/>
      <c r="EQ54" s="41"/>
      <c r="ER54" s="41"/>
      <c r="ES54" s="41"/>
      <c r="ET54" s="41"/>
      <c r="EU54" s="41"/>
      <c r="EV54" s="41"/>
      <c r="EW54" s="41"/>
      <c r="EX54" s="41"/>
      <c r="EY54" s="41"/>
      <c r="EZ54" s="41"/>
      <c r="FA54" s="41"/>
      <c r="FB54" s="41"/>
      <c r="FC54" s="41"/>
      <c r="FD54" s="41"/>
      <c r="FE54" s="41"/>
      <c r="FF54" s="41"/>
      <c r="FG54" s="41"/>
      <c r="FH54" s="41"/>
      <c r="FI54" s="41"/>
      <c r="FJ54" s="41"/>
      <c r="FK54" s="41"/>
      <c r="FL54" s="41"/>
      <c r="FM54" s="41"/>
      <c r="FN54" s="41"/>
      <c r="FO54" s="41"/>
      <c r="FP54" s="41"/>
      <c r="FQ54" s="41"/>
      <c r="FR54" s="41"/>
      <c r="FS54" s="41"/>
      <c r="FT54" s="41"/>
    </row>
    <row r="55" spans="1:176" ht="15" customHeight="1" x14ac:dyDescent="0.35">
      <c r="A55" s="49"/>
      <c r="B55" s="50"/>
      <c r="C55" s="38"/>
      <c r="D55" s="38"/>
      <c r="E55" s="38"/>
      <c r="F55" s="38"/>
      <c r="G55" s="38"/>
      <c r="H55" s="38"/>
      <c r="I55" s="38"/>
      <c r="J55" s="38"/>
      <c r="K55" s="3"/>
      <c r="L55" s="3"/>
      <c r="M55" s="3"/>
      <c r="N55" s="3"/>
      <c r="O55" s="3"/>
      <c r="P55" s="3"/>
      <c r="Q55" s="48"/>
      <c r="R55" s="48"/>
      <c r="S55" s="48"/>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17"/>
      <c r="DZ55" s="46"/>
      <c r="EA55" s="46"/>
      <c r="EB55" s="46"/>
      <c r="EC55" s="46"/>
      <c r="ED55" s="46"/>
      <c r="EE55" s="46"/>
      <c r="EF55" s="46"/>
      <c r="EG55" s="46"/>
      <c r="EH55" s="46"/>
      <c r="EI55" s="46"/>
      <c r="EJ55" s="46"/>
      <c r="EK55" s="46"/>
      <c r="EL55" s="46"/>
      <c r="EM55" s="46"/>
      <c r="EN55" s="46"/>
      <c r="EO55" s="46"/>
      <c r="EP55" s="46"/>
      <c r="EQ55" s="46"/>
      <c r="ER55" s="46"/>
      <c r="ES55" s="46"/>
      <c r="ET55" s="46"/>
      <c r="EU55" s="46"/>
      <c r="EV55" s="46"/>
      <c r="EW55" s="46"/>
      <c r="EX55" s="46"/>
      <c r="EY55" s="46"/>
      <c r="EZ55" s="46"/>
      <c r="FA55" s="46"/>
      <c r="FB55" s="46"/>
      <c r="FC55" s="46"/>
      <c r="FD55" s="46"/>
      <c r="FE55" s="46"/>
      <c r="FF55" s="46"/>
      <c r="FG55" s="46"/>
      <c r="FH55" s="46"/>
      <c r="FI55" s="46"/>
      <c r="FJ55" s="46"/>
      <c r="FK55" s="46"/>
      <c r="FL55" s="46"/>
      <c r="FM55" s="46"/>
      <c r="FN55" s="46"/>
      <c r="FO55" s="46"/>
      <c r="FP55" s="46"/>
      <c r="FQ55" s="46"/>
      <c r="FR55" s="46"/>
      <c r="FS55" s="46"/>
      <c r="FT55" s="46"/>
    </row>
    <row r="56" spans="1:176" ht="231.6" customHeight="1" x14ac:dyDescent="0.35">
      <c r="A56" s="67" t="s">
        <v>78</v>
      </c>
      <c r="B56" s="51"/>
      <c r="C56" s="51"/>
      <c r="D56" s="51"/>
      <c r="E56" s="51"/>
      <c r="F56" s="51"/>
      <c r="G56" s="51"/>
      <c r="H56" s="51"/>
      <c r="I56" s="51"/>
      <c r="J56" s="51"/>
      <c r="K56" s="51"/>
      <c r="L56" s="51"/>
      <c r="M56" s="38"/>
      <c r="N56" s="51"/>
      <c r="O56" s="51"/>
      <c r="P56" s="51"/>
      <c r="Q56" s="51"/>
      <c r="R56" s="51"/>
      <c r="S56" s="51"/>
      <c r="T56" s="51"/>
      <c r="U56" s="51"/>
      <c r="V56" s="51"/>
      <c r="W56" s="51"/>
      <c r="X56" s="51"/>
      <c r="Y56" s="51"/>
      <c r="Z56" s="51"/>
      <c r="AA56" s="51"/>
      <c r="AB56" s="51"/>
      <c r="AC56" s="51"/>
      <c r="AD56" s="51"/>
      <c r="AE56" s="51"/>
      <c r="AF56" s="51"/>
      <c r="AG56" s="51"/>
      <c r="AH56" s="51"/>
      <c r="AI56" s="51"/>
      <c r="AJ56" s="51"/>
      <c r="AK56" s="51"/>
      <c r="AL56" s="51"/>
      <c r="AM56" s="51"/>
      <c r="AN56" s="51"/>
      <c r="AO56" s="51"/>
      <c r="AP56" s="51"/>
      <c r="AQ56" s="51"/>
      <c r="AR56" s="51"/>
      <c r="AS56" s="51"/>
      <c r="AT56" s="51"/>
      <c r="AU56" s="51"/>
      <c r="AV56" s="51"/>
      <c r="AW56" s="51"/>
      <c r="AX56" s="51"/>
      <c r="AY56" s="51"/>
      <c r="AZ56" s="51"/>
      <c r="BA56" s="51"/>
      <c r="BB56" s="51"/>
      <c r="BC56" s="51"/>
      <c r="BD56" s="51"/>
      <c r="BE56" s="51"/>
      <c r="BF56" s="51"/>
      <c r="BG56" s="51"/>
      <c r="BH56" s="51"/>
      <c r="BI56" s="51"/>
      <c r="BJ56" s="51"/>
      <c r="BK56" s="51"/>
      <c r="BL56" s="51"/>
      <c r="BM56" s="51"/>
      <c r="BN56" s="51"/>
      <c r="BO56" s="51"/>
      <c r="BP56" s="51"/>
      <c r="BQ56" s="51"/>
      <c r="BR56" s="51"/>
      <c r="BS56" s="51"/>
      <c r="BT56" s="51"/>
      <c r="BU56" s="51"/>
      <c r="BV56" s="51"/>
      <c r="BW56" s="51"/>
      <c r="BX56" s="51"/>
      <c r="BY56" s="51"/>
      <c r="BZ56" s="51"/>
      <c r="CA56" s="51"/>
      <c r="CB56" s="51"/>
      <c r="CC56" s="51"/>
      <c r="CD56" s="51"/>
      <c r="CE56" s="51"/>
      <c r="CF56" s="51"/>
      <c r="CG56" s="51"/>
      <c r="CH56" s="51"/>
      <c r="CI56" s="51"/>
      <c r="CJ56" s="51"/>
      <c r="CK56" s="51"/>
      <c r="CL56" s="51"/>
      <c r="CM56" s="51"/>
      <c r="CN56" s="51"/>
      <c r="CO56" s="51"/>
      <c r="CP56" s="51"/>
      <c r="CQ56" s="51"/>
      <c r="CR56" s="51"/>
      <c r="CS56" s="51"/>
      <c r="CT56" s="51"/>
      <c r="CU56" s="51"/>
      <c r="CV56" s="51"/>
      <c r="CW56" s="51"/>
      <c r="CX56" s="47"/>
      <c r="CY56" s="47"/>
      <c r="CZ56" s="47"/>
      <c r="DA56" s="47"/>
      <c r="DB56" s="47"/>
      <c r="DC56" s="47"/>
      <c r="DD56" s="47"/>
      <c r="DE56" s="47"/>
      <c r="DF56" s="47"/>
      <c r="DG56" s="47"/>
      <c r="DH56" s="47"/>
      <c r="DI56" s="47"/>
      <c r="DJ56" s="47"/>
      <c r="DK56" s="47"/>
      <c r="DL56" s="47"/>
      <c r="DM56" s="47"/>
      <c r="DN56" s="47"/>
      <c r="DO56" s="47"/>
      <c r="DP56" s="47"/>
      <c r="DQ56" s="47"/>
      <c r="DR56" s="47"/>
      <c r="DS56" s="47"/>
      <c r="DT56" s="47"/>
      <c r="DU56" s="47"/>
      <c r="DV56" s="47"/>
      <c r="DW56" s="47"/>
      <c r="DX56" s="47"/>
      <c r="DY56" s="7"/>
      <c r="DZ56" s="41"/>
      <c r="EA56" s="41"/>
      <c r="EB56" s="41"/>
      <c r="EC56" s="41"/>
      <c r="ED56" s="41"/>
      <c r="EE56" s="41"/>
      <c r="EF56" s="41"/>
      <c r="EG56" s="41"/>
      <c r="EH56" s="41"/>
      <c r="EI56" s="41"/>
      <c r="EJ56" s="41"/>
      <c r="EK56" s="41"/>
      <c r="EL56" s="41"/>
      <c r="EM56" s="41"/>
      <c r="EN56" s="41"/>
      <c r="EO56" s="41"/>
      <c r="EP56" s="41"/>
      <c r="EQ56" s="41"/>
      <c r="ER56" s="41"/>
      <c r="ES56" s="41"/>
      <c r="ET56" s="41"/>
      <c r="EU56" s="41"/>
      <c r="EV56" s="41"/>
      <c r="EW56" s="41"/>
      <c r="EX56" s="41"/>
      <c r="EY56" s="41"/>
      <c r="EZ56" s="41"/>
      <c r="FA56" s="41"/>
      <c r="FB56" s="41"/>
      <c r="FC56" s="41"/>
      <c r="FD56" s="41"/>
      <c r="FE56" s="41"/>
      <c r="FF56" s="41"/>
      <c r="FG56" s="41"/>
      <c r="FH56" s="41"/>
      <c r="FI56" s="41"/>
      <c r="FJ56" s="41"/>
      <c r="FK56" s="41"/>
      <c r="FL56" s="41"/>
      <c r="FM56" s="41"/>
      <c r="FN56" s="41"/>
      <c r="FO56" s="41"/>
      <c r="FP56" s="41"/>
      <c r="FQ56" s="41"/>
      <c r="FR56" s="41"/>
      <c r="FS56" s="41"/>
      <c r="FT56" s="41"/>
    </row>
    <row r="57" spans="1:176" ht="90" customHeight="1" x14ac:dyDescent="0.35">
      <c r="A57" s="68" t="s">
        <v>77</v>
      </c>
      <c r="B57" s="51"/>
      <c r="C57" s="51"/>
      <c r="D57" s="51"/>
      <c r="E57" s="51"/>
      <c r="F57" s="51"/>
      <c r="G57" s="51"/>
      <c r="H57" s="51"/>
      <c r="I57" s="51"/>
      <c r="J57" s="51"/>
      <c r="K57" s="51"/>
      <c r="L57" s="51"/>
      <c r="M57" s="51"/>
      <c r="N57" s="51"/>
      <c r="O57" s="51"/>
      <c r="P57" s="51"/>
      <c r="Q57" s="51"/>
      <c r="R57" s="51"/>
      <c r="S57" s="51"/>
      <c r="T57" s="51"/>
      <c r="U57" s="51"/>
      <c r="V57" s="51"/>
      <c r="W57" s="51"/>
      <c r="X57" s="51"/>
      <c r="Y57" s="51"/>
      <c r="Z57" s="51"/>
      <c r="AA57" s="51"/>
      <c r="AB57" s="51"/>
      <c r="AC57" s="51"/>
      <c r="AD57" s="51"/>
      <c r="AE57" s="51"/>
      <c r="AF57" s="51"/>
      <c r="AG57" s="51"/>
      <c r="AH57" s="51"/>
      <c r="AI57" s="51"/>
      <c r="AJ57" s="51"/>
      <c r="AK57" s="51"/>
      <c r="AL57" s="51"/>
      <c r="AM57" s="51"/>
      <c r="AN57" s="51"/>
      <c r="AO57" s="51"/>
      <c r="AP57" s="51"/>
      <c r="AQ57" s="51"/>
      <c r="AR57" s="51"/>
      <c r="AS57" s="51"/>
      <c r="AT57" s="51"/>
      <c r="AU57" s="51"/>
      <c r="AV57" s="51"/>
      <c r="AW57" s="51"/>
      <c r="AX57" s="51"/>
      <c r="AY57" s="51"/>
      <c r="AZ57" s="51"/>
      <c r="BA57" s="51"/>
      <c r="BB57" s="51"/>
      <c r="BC57" s="51"/>
      <c r="BD57" s="51"/>
      <c r="BE57" s="51"/>
      <c r="BF57" s="51"/>
      <c r="BG57" s="51"/>
      <c r="BH57" s="51"/>
      <c r="BI57" s="51"/>
      <c r="BJ57" s="51"/>
      <c r="BK57" s="51"/>
      <c r="BL57" s="51"/>
      <c r="BM57" s="51"/>
      <c r="BN57" s="51"/>
      <c r="BO57" s="51"/>
      <c r="BP57" s="51"/>
      <c r="BQ57" s="51"/>
      <c r="BR57" s="51"/>
      <c r="BS57" s="51"/>
      <c r="BT57" s="51"/>
      <c r="BU57" s="51"/>
      <c r="BV57" s="51"/>
      <c r="BW57" s="51"/>
      <c r="BX57" s="51"/>
      <c r="BY57" s="51"/>
      <c r="BZ57" s="51"/>
      <c r="CA57" s="51"/>
      <c r="CB57" s="51"/>
      <c r="CC57" s="51"/>
      <c r="CD57" s="51"/>
      <c r="CE57" s="51"/>
      <c r="CF57" s="51"/>
      <c r="CG57" s="51"/>
      <c r="CH57" s="51"/>
      <c r="CI57" s="51"/>
      <c r="CJ57" s="51"/>
      <c r="CK57" s="51"/>
      <c r="CL57" s="51"/>
      <c r="CM57" s="51"/>
      <c r="CN57" s="51"/>
      <c r="CO57" s="51"/>
      <c r="CP57" s="51"/>
      <c r="CQ57" s="51"/>
      <c r="CR57" s="51"/>
      <c r="CS57" s="51"/>
      <c r="CT57" s="51"/>
      <c r="CU57" s="51"/>
      <c r="CV57" s="51"/>
      <c r="CW57" s="51"/>
      <c r="CX57" s="47"/>
      <c r="CY57" s="47"/>
      <c r="CZ57" s="47"/>
      <c r="DA57" s="47"/>
      <c r="DB57" s="47"/>
      <c r="DC57" s="47"/>
      <c r="DD57" s="47"/>
      <c r="DE57" s="47"/>
      <c r="DF57" s="47"/>
      <c r="DG57" s="47"/>
      <c r="DH57" s="47"/>
      <c r="DI57" s="47"/>
      <c r="DJ57" s="47"/>
      <c r="DK57" s="47"/>
      <c r="DL57" s="47"/>
      <c r="DM57" s="47"/>
      <c r="DN57" s="47"/>
      <c r="DO57" s="47"/>
      <c r="DP57" s="47"/>
      <c r="DQ57" s="47"/>
      <c r="DR57" s="47"/>
      <c r="DS57" s="47"/>
      <c r="DT57" s="47"/>
      <c r="DU57" s="47"/>
      <c r="DV57" s="47"/>
      <c r="DW57" s="47"/>
      <c r="DX57" s="47"/>
      <c r="DY57" s="7"/>
      <c r="DZ57" s="41"/>
      <c r="EA57" s="41"/>
      <c r="EB57" s="41"/>
      <c r="EC57" s="41"/>
      <c r="ED57" s="41"/>
      <c r="EE57" s="41"/>
      <c r="EF57" s="41"/>
      <c r="EG57" s="41"/>
      <c r="EH57" s="41"/>
      <c r="EI57" s="41"/>
      <c r="EJ57" s="41"/>
      <c r="EK57" s="41"/>
      <c r="EL57" s="41"/>
      <c r="EM57" s="41"/>
      <c r="EN57" s="41"/>
      <c r="EO57" s="41"/>
      <c r="EP57" s="41"/>
      <c r="EQ57" s="41"/>
      <c r="ER57" s="41"/>
      <c r="ES57" s="41"/>
      <c r="ET57" s="41"/>
      <c r="EU57" s="41"/>
      <c r="EV57" s="41"/>
      <c r="EW57" s="41"/>
      <c r="EX57" s="41"/>
      <c r="EY57" s="41"/>
      <c r="EZ57" s="41"/>
      <c r="FA57" s="41"/>
      <c r="FB57" s="41"/>
      <c r="FC57" s="41"/>
      <c r="FD57" s="41"/>
      <c r="FE57" s="41"/>
      <c r="FF57" s="41"/>
      <c r="FG57" s="41"/>
      <c r="FH57" s="41"/>
      <c r="FI57" s="41"/>
      <c r="FJ57" s="41"/>
      <c r="FK57" s="41"/>
      <c r="FL57" s="41"/>
      <c r="FM57" s="41"/>
      <c r="FN57" s="41"/>
      <c r="FO57" s="41"/>
      <c r="FP57" s="41"/>
      <c r="FQ57" s="41"/>
      <c r="FR57" s="41"/>
      <c r="FS57" s="41"/>
      <c r="FT57" s="41"/>
    </row>
    <row r="58" spans="1:176" ht="15" customHeight="1" x14ac:dyDescent="0.35">
      <c r="A58" s="53"/>
      <c r="B58" s="51"/>
      <c r="C58" s="51"/>
      <c r="D58" s="51"/>
      <c r="E58" s="51"/>
      <c r="F58" s="51"/>
      <c r="G58" s="51"/>
      <c r="H58" s="51"/>
      <c r="I58" s="51"/>
      <c r="J58" s="51"/>
      <c r="K58" s="51"/>
      <c r="L58" s="51"/>
      <c r="M58" s="51"/>
      <c r="N58" s="51"/>
      <c r="O58" s="51"/>
      <c r="P58" s="51"/>
      <c r="Q58" s="51"/>
      <c r="R58" s="51"/>
      <c r="S58" s="51"/>
      <c r="T58" s="51"/>
      <c r="U58" s="51"/>
      <c r="V58" s="51"/>
      <c r="W58" s="51"/>
      <c r="X58" s="51"/>
      <c r="Y58" s="51"/>
      <c r="Z58" s="51"/>
      <c r="AA58" s="51"/>
      <c r="AB58" s="51"/>
      <c r="AC58" s="51"/>
      <c r="AD58" s="51"/>
      <c r="AE58" s="51"/>
      <c r="AF58" s="51"/>
      <c r="AG58" s="51"/>
      <c r="AH58" s="51"/>
      <c r="AI58" s="51"/>
      <c r="AJ58" s="51"/>
      <c r="AK58" s="51"/>
      <c r="AL58" s="51"/>
      <c r="AM58" s="51"/>
      <c r="AN58" s="51"/>
      <c r="AO58" s="51"/>
      <c r="AP58" s="51"/>
      <c r="AQ58" s="51"/>
      <c r="AR58" s="51"/>
      <c r="AS58" s="51"/>
      <c r="AT58" s="51"/>
      <c r="AU58" s="51"/>
      <c r="AV58" s="51"/>
      <c r="AW58" s="51"/>
      <c r="AX58" s="51"/>
      <c r="AY58" s="51"/>
      <c r="AZ58" s="51"/>
      <c r="BA58" s="51"/>
      <c r="BB58" s="51"/>
      <c r="BC58" s="51"/>
      <c r="BD58" s="51"/>
      <c r="BE58" s="51"/>
      <c r="BF58" s="51"/>
      <c r="BG58" s="51"/>
      <c r="BH58" s="51"/>
      <c r="BI58" s="51"/>
      <c r="BJ58" s="51"/>
      <c r="BK58" s="51"/>
      <c r="BL58" s="51"/>
      <c r="BM58" s="51"/>
      <c r="BN58" s="51"/>
      <c r="BO58" s="51"/>
      <c r="BP58" s="51"/>
      <c r="BQ58" s="51"/>
      <c r="BR58" s="51"/>
      <c r="BS58" s="51"/>
      <c r="BT58" s="51"/>
      <c r="BU58" s="51"/>
      <c r="BV58" s="51"/>
      <c r="BW58" s="51"/>
      <c r="BX58" s="51"/>
      <c r="BY58" s="51"/>
      <c r="BZ58" s="51"/>
      <c r="CA58" s="51"/>
      <c r="CB58" s="51"/>
      <c r="CC58" s="51"/>
      <c r="CD58" s="51"/>
      <c r="CE58" s="51"/>
      <c r="CF58" s="51"/>
      <c r="CG58" s="51"/>
      <c r="CH58" s="51"/>
      <c r="CI58" s="51"/>
      <c r="CJ58" s="51"/>
      <c r="CK58" s="51"/>
      <c r="CL58" s="51"/>
      <c r="CM58" s="51"/>
      <c r="CN58" s="51"/>
      <c r="CO58" s="51"/>
      <c r="CP58" s="51"/>
      <c r="CQ58" s="51"/>
      <c r="CR58" s="51"/>
      <c r="CS58" s="51"/>
      <c r="CT58" s="51"/>
      <c r="CU58" s="51"/>
      <c r="CV58" s="51"/>
      <c r="CW58" s="51"/>
      <c r="CX58" s="47"/>
      <c r="CY58" s="47"/>
      <c r="CZ58" s="47"/>
      <c r="DA58" s="47"/>
      <c r="DB58" s="47"/>
      <c r="DC58" s="47"/>
      <c r="DD58" s="47"/>
      <c r="DE58" s="47"/>
      <c r="DF58" s="47"/>
      <c r="DG58" s="47"/>
      <c r="DH58" s="47"/>
      <c r="DI58" s="47"/>
      <c r="DJ58" s="47"/>
      <c r="DK58" s="47"/>
      <c r="DL58" s="47"/>
      <c r="DM58" s="47"/>
      <c r="DN58" s="47"/>
      <c r="DO58" s="47"/>
      <c r="DP58" s="47"/>
      <c r="DQ58" s="47"/>
      <c r="DR58" s="47"/>
      <c r="DS58" s="47"/>
      <c r="DT58" s="47"/>
      <c r="DU58" s="47"/>
      <c r="DV58" s="47"/>
      <c r="DW58" s="47"/>
      <c r="DX58" s="47"/>
      <c r="DY58" s="7"/>
      <c r="DZ58" s="41"/>
      <c r="EA58" s="41"/>
      <c r="EB58" s="41"/>
      <c r="EC58" s="41"/>
      <c r="ED58" s="41"/>
      <c r="EE58" s="41"/>
      <c r="EF58" s="41"/>
      <c r="EG58" s="41"/>
      <c r="EH58" s="41"/>
      <c r="EI58" s="41"/>
      <c r="EJ58" s="41"/>
      <c r="EK58" s="41"/>
      <c r="EL58" s="41"/>
      <c r="EM58" s="41"/>
      <c r="EN58" s="41"/>
      <c r="EO58" s="41"/>
      <c r="EP58" s="41"/>
      <c r="EQ58" s="41"/>
      <c r="ER58" s="41"/>
      <c r="ES58" s="41"/>
      <c r="ET58" s="41"/>
      <c r="EU58" s="41"/>
      <c r="EV58" s="41"/>
      <c r="EW58" s="41"/>
      <c r="EX58" s="41"/>
      <c r="EY58" s="41"/>
      <c r="EZ58" s="41"/>
      <c r="FA58" s="41"/>
      <c r="FB58" s="41"/>
      <c r="FC58" s="41"/>
      <c r="FD58" s="41"/>
      <c r="FE58" s="41"/>
      <c r="FF58" s="41"/>
      <c r="FG58" s="41"/>
      <c r="FH58" s="41"/>
      <c r="FI58" s="41"/>
      <c r="FJ58" s="41"/>
      <c r="FK58" s="41"/>
      <c r="FL58" s="41"/>
      <c r="FM58" s="41"/>
      <c r="FN58" s="41"/>
      <c r="FO58" s="41"/>
      <c r="FP58" s="41"/>
      <c r="FQ58" s="41"/>
      <c r="FR58" s="41"/>
      <c r="FS58" s="41"/>
      <c r="FT58" s="41"/>
    </row>
    <row r="59" spans="1:176" ht="15" customHeight="1" x14ac:dyDescent="0.35">
      <c r="A59" s="35" t="s">
        <v>70</v>
      </c>
      <c r="B59" s="51"/>
      <c r="C59" s="51"/>
      <c r="D59" s="51"/>
      <c r="E59" s="51"/>
      <c r="F59" s="51"/>
      <c r="G59" s="51"/>
      <c r="H59" s="51"/>
      <c r="I59" s="51"/>
      <c r="J59" s="51"/>
      <c r="K59" s="51"/>
      <c r="L59" s="51"/>
      <c r="M59" s="51"/>
      <c r="N59" s="51"/>
      <c r="O59" s="51"/>
      <c r="P59" s="51"/>
      <c r="Q59" s="51"/>
      <c r="R59" s="51"/>
      <c r="S59" s="51"/>
      <c r="T59" s="51"/>
      <c r="U59" s="51"/>
      <c r="V59" s="51"/>
      <c r="W59" s="51"/>
      <c r="X59" s="51"/>
      <c r="Y59" s="51"/>
      <c r="Z59" s="51"/>
      <c r="AA59" s="51"/>
      <c r="AB59" s="51"/>
      <c r="AC59" s="51"/>
      <c r="AD59" s="51"/>
      <c r="AE59" s="51"/>
      <c r="AF59" s="51"/>
      <c r="AG59" s="51"/>
      <c r="AH59" s="51"/>
      <c r="AI59" s="51"/>
      <c r="AJ59" s="51"/>
      <c r="AK59" s="51"/>
      <c r="AL59" s="51"/>
      <c r="AM59" s="51"/>
      <c r="AN59" s="51"/>
      <c r="AO59" s="51"/>
      <c r="AP59" s="51"/>
      <c r="AQ59" s="51"/>
      <c r="AR59" s="51"/>
      <c r="AS59" s="51"/>
      <c r="AT59" s="51"/>
      <c r="AU59" s="51"/>
      <c r="AV59" s="51"/>
      <c r="AW59" s="51"/>
      <c r="AX59" s="51"/>
      <c r="AY59" s="51"/>
      <c r="AZ59" s="51"/>
      <c r="BA59" s="51"/>
      <c r="BB59" s="51"/>
      <c r="BC59" s="51"/>
      <c r="BD59" s="51"/>
      <c r="BE59" s="51"/>
      <c r="BF59" s="51"/>
      <c r="BG59" s="51"/>
      <c r="BH59" s="51"/>
      <c r="BI59" s="51"/>
      <c r="BJ59" s="51"/>
      <c r="BK59" s="51"/>
      <c r="BL59" s="51"/>
      <c r="BM59" s="51"/>
      <c r="BN59" s="51"/>
      <c r="BO59" s="51"/>
      <c r="BP59" s="51"/>
      <c r="BQ59" s="51"/>
      <c r="BR59" s="51"/>
      <c r="BS59" s="51"/>
      <c r="BT59" s="51"/>
      <c r="BU59" s="51"/>
      <c r="BV59" s="51"/>
      <c r="BW59" s="51"/>
      <c r="BX59" s="51"/>
      <c r="BY59" s="51"/>
      <c r="BZ59" s="51"/>
      <c r="CA59" s="51"/>
      <c r="CB59" s="51"/>
      <c r="CC59" s="51"/>
      <c r="CD59" s="51"/>
      <c r="CE59" s="51"/>
      <c r="CF59" s="51"/>
      <c r="CG59" s="51"/>
      <c r="CH59" s="51"/>
      <c r="CI59" s="51"/>
      <c r="CJ59" s="51"/>
      <c r="CK59" s="51"/>
      <c r="CL59" s="51"/>
      <c r="CM59" s="51"/>
      <c r="CN59" s="51"/>
      <c r="CO59" s="51"/>
      <c r="CP59" s="51"/>
      <c r="CQ59" s="51"/>
      <c r="CR59" s="51"/>
      <c r="CS59" s="51"/>
      <c r="CT59" s="51"/>
      <c r="CU59" s="51"/>
      <c r="CV59" s="51"/>
      <c r="CW59" s="51"/>
      <c r="CX59" s="47"/>
      <c r="CY59" s="47"/>
      <c r="CZ59" s="47"/>
      <c r="DA59" s="47"/>
      <c r="DB59" s="47"/>
      <c r="DC59" s="47"/>
      <c r="DD59" s="47"/>
      <c r="DE59" s="47"/>
      <c r="DF59" s="47"/>
      <c r="DG59" s="47"/>
      <c r="DH59" s="47"/>
      <c r="DI59" s="47"/>
      <c r="DJ59" s="47"/>
      <c r="DK59" s="47"/>
      <c r="DL59" s="47"/>
      <c r="DM59" s="47"/>
      <c r="DN59" s="47"/>
      <c r="DO59" s="47"/>
      <c r="DP59" s="47"/>
      <c r="DQ59" s="47"/>
      <c r="DR59" s="47"/>
      <c r="DS59" s="47"/>
      <c r="DT59" s="47"/>
      <c r="DU59" s="47"/>
      <c r="DV59" s="47"/>
      <c r="DW59" s="47"/>
      <c r="DX59" s="47"/>
      <c r="DY59" s="7"/>
      <c r="DZ59" s="41"/>
      <c r="EA59" s="41"/>
      <c r="EB59" s="41"/>
      <c r="EC59" s="41"/>
      <c r="ED59" s="41"/>
      <c r="EE59" s="41"/>
      <c r="EF59" s="41"/>
      <c r="EG59" s="41"/>
      <c r="EH59" s="41"/>
      <c r="EI59" s="41"/>
      <c r="EJ59" s="41"/>
      <c r="EK59" s="41"/>
      <c r="EL59" s="41"/>
      <c r="EM59" s="41"/>
      <c r="EN59" s="41"/>
      <c r="EO59" s="41"/>
      <c r="EP59" s="41"/>
      <c r="EQ59" s="41"/>
      <c r="ER59" s="41"/>
      <c r="ES59" s="41"/>
      <c r="ET59" s="41"/>
      <c r="EU59" s="41"/>
      <c r="EV59" s="41"/>
      <c r="EW59" s="41"/>
      <c r="EX59" s="41"/>
      <c r="EY59" s="41"/>
      <c r="EZ59" s="41"/>
      <c r="FA59" s="41"/>
      <c r="FB59" s="41"/>
      <c r="FC59" s="41"/>
      <c r="FD59" s="41"/>
      <c r="FE59" s="41"/>
      <c r="FF59" s="41"/>
      <c r="FG59" s="41"/>
      <c r="FH59" s="41"/>
      <c r="FI59" s="41"/>
      <c r="FJ59" s="41"/>
      <c r="FK59" s="41"/>
      <c r="FL59" s="41"/>
      <c r="FM59" s="41"/>
      <c r="FN59" s="41"/>
      <c r="FO59" s="41"/>
      <c r="FP59" s="41"/>
      <c r="FQ59" s="41"/>
      <c r="FR59" s="41"/>
      <c r="FS59" s="41"/>
      <c r="FT59" s="41"/>
    </row>
    <row r="60" spans="1:176" ht="15" customHeight="1" x14ac:dyDescent="0.35">
      <c r="A60" s="28" t="s">
        <v>71</v>
      </c>
      <c r="B60" s="54">
        <f t="shared" ref="B60:AG60" si="32">COUNTIF(B2:B52,"&lt;&gt;0")</f>
        <v>0</v>
      </c>
      <c r="C60" s="54">
        <f t="shared" si="32"/>
        <v>1</v>
      </c>
      <c r="D60" s="54">
        <f t="shared" si="32"/>
        <v>1</v>
      </c>
      <c r="E60" s="54">
        <f t="shared" si="32"/>
        <v>1</v>
      </c>
      <c r="F60" s="54">
        <f t="shared" si="32"/>
        <v>1</v>
      </c>
      <c r="G60" s="54">
        <f t="shared" si="32"/>
        <v>1</v>
      </c>
      <c r="H60" s="54">
        <f t="shared" si="32"/>
        <v>1</v>
      </c>
      <c r="I60" s="54">
        <f t="shared" si="32"/>
        <v>1</v>
      </c>
      <c r="J60" s="54">
        <f t="shared" si="32"/>
        <v>1</v>
      </c>
      <c r="K60" s="54">
        <f t="shared" si="32"/>
        <v>1</v>
      </c>
      <c r="L60" s="54">
        <f t="shared" si="32"/>
        <v>1</v>
      </c>
      <c r="M60" s="54">
        <f t="shared" si="32"/>
        <v>2</v>
      </c>
      <c r="N60" s="54">
        <f t="shared" si="32"/>
        <v>2</v>
      </c>
      <c r="O60" s="54">
        <f t="shared" si="32"/>
        <v>2</v>
      </c>
      <c r="P60" s="54">
        <f t="shared" si="32"/>
        <v>2</v>
      </c>
      <c r="Q60" s="54">
        <f t="shared" si="32"/>
        <v>3</v>
      </c>
      <c r="R60" s="54">
        <f t="shared" si="32"/>
        <v>4</v>
      </c>
      <c r="S60" s="54">
        <f t="shared" si="32"/>
        <v>7</v>
      </c>
      <c r="T60" s="54">
        <f t="shared" si="32"/>
        <v>7</v>
      </c>
      <c r="U60" s="54">
        <f t="shared" si="32"/>
        <v>9</v>
      </c>
      <c r="V60" s="54">
        <f t="shared" si="32"/>
        <v>9</v>
      </c>
      <c r="W60" s="54">
        <f t="shared" si="32"/>
        <v>11</v>
      </c>
      <c r="X60" s="54">
        <f t="shared" si="32"/>
        <v>12</v>
      </c>
      <c r="Y60" s="54">
        <f t="shared" si="32"/>
        <v>15</v>
      </c>
      <c r="Z60" s="54">
        <f t="shared" si="32"/>
        <v>14</v>
      </c>
      <c r="AA60" s="54">
        <f t="shared" si="32"/>
        <v>13</v>
      </c>
      <c r="AB60" s="54">
        <f t="shared" si="32"/>
        <v>13</v>
      </c>
      <c r="AC60" s="54">
        <f t="shared" si="32"/>
        <v>13</v>
      </c>
      <c r="AD60" s="54">
        <f t="shared" si="32"/>
        <v>13</v>
      </c>
      <c r="AE60" s="54">
        <f t="shared" si="32"/>
        <v>17</v>
      </c>
      <c r="AF60" s="54">
        <f t="shared" si="32"/>
        <v>17</v>
      </c>
      <c r="AG60" s="54">
        <f t="shared" si="32"/>
        <v>20</v>
      </c>
      <c r="AH60" s="54">
        <f t="shared" ref="AH60:BM60" si="33">COUNTIF(AH2:AH52,"&lt;&gt;0")</f>
        <v>21</v>
      </c>
      <c r="AI60" s="54">
        <f t="shared" si="33"/>
        <v>27</v>
      </c>
      <c r="AJ60" s="54">
        <f t="shared" si="33"/>
        <v>29</v>
      </c>
      <c r="AK60" s="54">
        <f t="shared" si="33"/>
        <v>30</v>
      </c>
      <c r="AL60" s="54">
        <f t="shared" si="33"/>
        <v>31</v>
      </c>
      <c r="AM60" s="54">
        <f t="shared" si="33"/>
        <v>33</v>
      </c>
      <c r="AN60" s="54">
        <f t="shared" si="33"/>
        <v>33</v>
      </c>
      <c r="AO60" s="54">
        <f t="shared" si="33"/>
        <v>34</v>
      </c>
      <c r="AP60" s="54">
        <f t="shared" si="33"/>
        <v>34</v>
      </c>
      <c r="AQ60" s="54">
        <f t="shared" si="33"/>
        <v>34</v>
      </c>
      <c r="AR60" s="54">
        <f t="shared" si="33"/>
        <v>34</v>
      </c>
      <c r="AS60" s="54">
        <f t="shared" si="33"/>
        <v>33</v>
      </c>
      <c r="AT60" s="54">
        <f t="shared" si="33"/>
        <v>33</v>
      </c>
      <c r="AU60" s="54">
        <f t="shared" si="33"/>
        <v>33</v>
      </c>
      <c r="AV60" s="54">
        <f t="shared" si="33"/>
        <v>33</v>
      </c>
      <c r="AW60" s="54">
        <f t="shared" si="33"/>
        <v>34</v>
      </c>
      <c r="AX60" s="54">
        <f t="shared" si="33"/>
        <v>34</v>
      </c>
      <c r="AY60" s="54">
        <f t="shared" si="33"/>
        <v>35</v>
      </c>
      <c r="AZ60" s="54">
        <f t="shared" si="33"/>
        <v>35</v>
      </c>
      <c r="BA60" s="54">
        <f t="shared" si="33"/>
        <v>35</v>
      </c>
      <c r="BB60" s="54">
        <f t="shared" si="33"/>
        <v>35</v>
      </c>
      <c r="BC60" s="54">
        <f t="shared" si="33"/>
        <v>35</v>
      </c>
      <c r="BD60" s="54">
        <f t="shared" si="33"/>
        <v>35</v>
      </c>
      <c r="BE60" s="54">
        <f t="shared" si="33"/>
        <v>35</v>
      </c>
      <c r="BF60" s="54">
        <f t="shared" si="33"/>
        <v>35</v>
      </c>
      <c r="BG60" s="54">
        <f t="shared" si="33"/>
        <v>36</v>
      </c>
      <c r="BH60" s="54">
        <f t="shared" si="33"/>
        <v>37</v>
      </c>
      <c r="BI60" s="54">
        <f t="shared" si="33"/>
        <v>37</v>
      </c>
      <c r="BJ60" s="54">
        <f t="shared" si="33"/>
        <v>37</v>
      </c>
      <c r="BK60" s="54">
        <f t="shared" si="33"/>
        <v>37</v>
      </c>
      <c r="BL60" s="54">
        <f t="shared" si="33"/>
        <v>37</v>
      </c>
      <c r="BM60" s="54">
        <f t="shared" si="33"/>
        <v>38</v>
      </c>
      <c r="BN60" s="54">
        <f t="shared" ref="BN60:CS60" si="34">COUNTIF(BN2:BN52,"&lt;&gt;0")</f>
        <v>38</v>
      </c>
      <c r="BO60" s="54">
        <f t="shared" si="34"/>
        <v>38</v>
      </c>
      <c r="BP60" s="54">
        <f t="shared" si="34"/>
        <v>38</v>
      </c>
      <c r="BQ60" s="54">
        <f t="shared" si="34"/>
        <v>40</v>
      </c>
      <c r="BR60" s="54">
        <f t="shared" si="34"/>
        <v>41</v>
      </c>
      <c r="BS60" s="54">
        <f t="shared" si="34"/>
        <v>43</v>
      </c>
      <c r="BT60" s="54">
        <f t="shared" si="34"/>
        <v>43</v>
      </c>
      <c r="BU60" s="54">
        <f t="shared" si="34"/>
        <v>46</v>
      </c>
      <c r="BV60" s="54">
        <f t="shared" si="34"/>
        <v>46</v>
      </c>
      <c r="BW60" s="54">
        <f t="shared" si="34"/>
        <v>46</v>
      </c>
      <c r="BX60" s="54">
        <f t="shared" si="34"/>
        <v>46</v>
      </c>
      <c r="BY60" s="54">
        <f t="shared" si="34"/>
        <v>46</v>
      </c>
      <c r="BZ60" s="54">
        <f t="shared" si="34"/>
        <v>45</v>
      </c>
      <c r="CA60" s="54">
        <f t="shared" si="34"/>
        <v>45</v>
      </c>
      <c r="CB60" s="54">
        <f t="shared" si="34"/>
        <v>45</v>
      </c>
      <c r="CC60" s="54">
        <f t="shared" si="34"/>
        <v>45</v>
      </c>
      <c r="CD60" s="54">
        <f t="shared" si="34"/>
        <v>45</v>
      </c>
      <c r="CE60" s="54">
        <f t="shared" si="34"/>
        <v>45</v>
      </c>
      <c r="CF60" s="54">
        <f t="shared" si="34"/>
        <v>45</v>
      </c>
      <c r="CG60" s="54">
        <f t="shared" si="34"/>
        <v>45</v>
      </c>
      <c r="CH60" s="54">
        <f t="shared" si="34"/>
        <v>45</v>
      </c>
      <c r="CI60" s="54">
        <f t="shared" si="34"/>
        <v>45</v>
      </c>
      <c r="CJ60" s="54">
        <f t="shared" si="34"/>
        <v>45</v>
      </c>
      <c r="CK60" s="54">
        <f t="shared" si="34"/>
        <v>45</v>
      </c>
      <c r="CL60" s="54">
        <f t="shared" si="34"/>
        <v>45</v>
      </c>
      <c r="CM60" s="54">
        <f t="shared" si="34"/>
        <v>45</v>
      </c>
      <c r="CN60" s="54">
        <f t="shared" si="34"/>
        <v>45</v>
      </c>
      <c r="CO60" s="54">
        <f t="shared" si="34"/>
        <v>45</v>
      </c>
      <c r="CP60" s="54">
        <f t="shared" si="34"/>
        <v>45</v>
      </c>
      <c r="CQ60" s="54">
        <f t="shared" si="34"/>
        <v>45</v>
      </c>
      <c r="CR60" s="54">
        <f t="shared" si="34"/>
        <v>45</v>
      </c>
      <c r="CS60" s="54">
        <f t="shared" si="34"/>
        <v>45</v>
      </c>
      <c r="CT60" s="54">
        <f t="shared" ref="CT60:DX60" si="35">COUNTIF(CT2:CT52,"&lt;&gt;0")</f>
        <v>45</v>
      </c>
      <c r="CU60" s="54">
        <f t="shared" si="35"/>
        <v>45</v>
      </c>
      <c r="CV60" s="54">
        <f t="shared" si="35"/>
        <v>45</v>
      </c>
      <c r="CW60" s="54">
        <f t="shared" si="35"/>
        <v>45</v>
      </c>
      <c r="CX60" s="54">
        <f t="shared" si="35"/>
        <v>45</v>
      </c>
      <c r="CY60" s="54">
        <f t="shared" si="35"/>
        <v>45</v>
      </c>
      <c r="CZ60" s="54">
        <f t="shared" si="35"/>
        <v>45</v>
      </c>
      <c r="DA60" s="54">
        <f t="shared" si="35"/>
        <v>45</v>
      </c>
      <c r="DB60" s="54">
        <f t="shared" si="35"/>
        <v>45</v>
      </c>
      <c r="DC60" s="54">
        <f t="shared" si="35"/>
        <v>45</v>
      </c>
      <c r="DD60" s="54">
        <f t="shared" si="35"/>
        <v>45</v>
      </c>
      <c r="DE60" s="54">
        <f t="shared" si="35"/>
        <v>45</v>
      </c>
      <c r="DF60" s="54">
        <f t="shared" si="35"/>
        <v>46</v>
      </c>
      <c r="DG60" s="54">
        <f t="shared" si="35"/>
        <v>46</v>
      </c>
      <c r="DH60" s="54">
        <f t="shared" si="35"/>
        <v>45</v>
      </c>
      <c r="DI60" s="54">
        <f t="shared" si="35"/>
        <v>45</v>
      </c>
      <c r="DJ60" s="54">
        <f t="shared" si="35"/>
        <v>45</v>
      </c>
      <c r="DK60" s="54">
        <f t="shared" si="35"/>
        <v>45</v>
      </c>
      <c r="DL60" s="54">
        <f t="shared" si="35"/>
        <v>45</v>
      </c>
      <c r="DM60" s="54">
        <f t="shared" si="35"/>
        <v>45</v>
      </c>
      <c r="DN60" s="54">
        <f t="shared" si="35"/>
        <v>45</v>
      </c>
      <c r="DO60" s="54">
        <f t="shared" si="35"/>
        <v>45</v>
      </c>
      <c r="DP60" s="54">
        <f t="shared" si="35"/>
        <v>45</v>
      </c>
      <c r="DQ60" s="54">
        <f t="shared" si="35"/>
        <v>45</v>
      </c>
      <c r="DR60" s="54">
        <f t="shared" si="35"/>
        <v>45</v>
      </c>
      <c r="DS60" s="54">
        <f t="shared" si="35"/>
        <v>45</v>
      </c>
      <c r="DT60" s="54">
        <f t="shared" si="35"/>
        <v>45</v>
      </c>
      <c r="DU60" s="54">
        <f t="shared" si="35"/>
        <v>45</v>
      </c>
      <c r="DV60" s="54">
        <f t="shared" si="35"/>
        <v>45</v>
      </c>
      <c r="DW60" s="54">
        <f t="shared" si="35"/>
        <v>45</v>
      </c>
      <c r="DX60" s="54">
        <f t="shared" si="35"/>
        <v>45</v>
      </c>
      <c r="DY60" s="7"/>
      <c r="DZ60" s="41"/>
      <c r="EA60" s="41"/>
      <c r="EB60" s="41"/>
      <c r="EC60" s="41"/>
      <c r="ED60" s="41"/>
      <c r="EE60" s="41"/>
      <c r="EF60" s="41"/>
      <c r="EG60" s="41"/>
      <c r="EH60" s="41"/>
      <c r="EI60" s="41"/>
      <c r="EJ60" s="41"/>
      <c r="EK60" s="41"/>
      <c r="EL60" s="41"/>
      <c r="EM60" s="41"/>
      <c r="EN60" s="41"/>
      <c r="EO60" s="41"/>
      <c r="EP60" s="41"/>
      <c r="EQ60" s="41"/>
      <c r="ER60" s="41"/>
      <c r="ES60" s="41"/>
      <c r="ET60" s="41"/>
      <c r="EU60" s="41"/>
      <c r="EV60" s="41"/>
      <c r="EW60" s="41"/>
      <c r="EX60" s="41"/>
      <c r="EY60" s="41"/>
      <c r="EZ60" s="41"/>
      <c r="FA60" s="41"/>
      <c r="FB60" s="41"/>
      <c r="FC60" s="41"/>
      <c r="FD60" s="41"/>
      <c r="FE60" s="41"/>
      <c r="FF60" s="41"/>
      <c r="FG60" s="41"/>
      <c r="FH60" s="41"/>
      <c r="FI60" s="41"/>
      <c r="FJ60" s="41"/>
      <c r="FK60" s="41"/>
      <c r="FL60" s="41"/>
      <c r="FM60" s="41"/>
      <c r="FN60" s="41"/>
      <c r="FO60" s="41"/>
      <c r="FP60" s="41"/>
      <c r="FQ60" s="41"/>
      <c r="FR60" s="41"/>
      <c r="FS60" s="41"/>
      <c r="FT60" s="41"/>
    </row>
    <row r="61" spans="1:176" ht="15" customHeight="1" x14ac:dyDescent="0.35">
      <c r="A61" s="31" t="s">
        <v>72</v>
      </c>
      <c r="B61" s="47">
        <f t="shared" ref="B61" si="36">MEDIAN(B2:B52)</f>
        <v>0</v>
      </c>
      <c r="C61" s="47">
        <f t="shared" ref="C61:BN61" si="37">MEDIAN(C2:C52)</f>
        <v>0</v>
      </c>
      <c r="D61" s="47">
        <f t="shared" si="37"/>
        <v>0</v>
      </c>
      <c r="E61" s="47">
        <f t="shared" si="37"/>
        <v>0</v>
      </c>
      <c r="F61" s="47">
        <f>MEDIAN(F2:F52)</f>
        <v>0</v>
      </c>
      <c r="G61" s="47">
        <f t="shared" si="37"/>
        <v>0</v>
      </c>
      <c r="H61" s="47">
        <f t="shared" si="37"/>
        <v>0</v>
      </c>
      <c r="I61" s="47">
        <f t="shared" si="37"/>
        <v>0</v>
      </c>
      <c r="J61" s="47">
        <f t="shared" si="37"/>
        <v>0</v>
      </c>
      <c r="K61" s="47">
        <f t="shared" si="37"/>
        <v>0</v>
      </c>
      <c r="L61" s="47">
        <f t="shared" si="37"/>
        <v>0</v>
      </c>
      <c r="M61" s="47">
        <f t="shared" si="37"/>
        <v>0</v>
      </c>
      <c r="N61" s="47">
        <f t="shared" si="37"/>
        <v>0</v>
      </c>
      <c r="O61" s="47">
        <f t="shared" si="37"/>
        <v>0</v>
      </c>
      <c r="P61" s="47">
        <f t="shared" si="37"/>
        <v>0</v>
      </c>
      <c r="Q61" s="47">
        <f t="shared" si="37"/>
        <v>0</v>
      </c>
      <c r="R61" s="47">
        <f t="shared" si="37"/>
        <v>0</v>
      </c>
      <c r="S61" s="47">
        <f t="shared" si="37"/>
        <v>0</v>
      </c>
      <c r="T61" s="47">
        <f t="shared" si="37"/>
        <v>0</v>
      </c>
      <c r="U61" s="47">
        <f t="shared" si="37"/>
        <v>0</v>
      </c>
      <c r="V61" s="47">
        <f t="shared" si="37"/>
        <v>0</v>
      </c>
      <c r="W61" s="47">
        <f t="shared" si="37"/>
        <v>0</v>
      </c>
      <c r="X61" s="47">
        <f t="shared" si="37"/>
        <v>0</v>
      </c>
      <c r="Y61" s="47">
        <f t="shared" si="37"/>
        <v>0</v>
      </c>
      <c r="Z61" s="47">
        <f t="shared" si="37"/>
        <v>0</v>
      </c>
      <c r="AA61" s="47">
        <f t="shared" si="37"/>
        <v>0</v>
      </c>
      <c r="AB61" s="47">
        <f t="shared" si="37"/>
        <v>0</v>
      </c>
      <c r="AC61" s="47">
        <f t="shared" si="37"/>
        <v>0</v>
      </c>
      <c r="AD61" s="47">
        <f t="shared" si="37"/>
        <v>0</v>
      </c>
      <c r="AE61" s="47">
        <f t="shared" si="37"/>
        <v>0</v>
      </c>
      <c r="AF61" s="47">
        <f t="shared" si="37"/>
        <v>0</v>
      </c>
      <c r="AG61" s="47">
        <f t="shared" si="37"/>
        <v>0</v>
      </c>
      <c r="AH61" s="47">
        <f t="shared" si="37"/>
        <v>0</v>
      </c>
      <c r="AI61" s="47">
        <f t="shared" si="37"/>
        <v>0.02</v>
      </c>
      <c r="AJ61" s="47">
        <f t="shared" si="37"/>
        <v>0.02</v>
      </c>
      <c r="AK61" s="47">
        <f t="shared" si="37"/>
        <v>0.02</v>
      </c>
      <c r="AL61" s="47">
        <f t="shared" si="37"/>
        <v>0.02</v>
      </c>
      <c r="AM61" s="47">
        <f t="shared" si="37"/>
        <v>0.02</v>
      </c>
      <c r="AN61" s="47">
        <f t="shared" si="37"/>
        <v>0.02</v>
      </c>
      <c r="AO61" s="47">
        <f t="shared" si="37"/>
        <v>2.8749999999999998E-2</v>
      </c>
      <c r="AP61" s="47">
        <f t="shared" si="37"/>
        <v>2.7500000000000004E-2</v>
      </c>
      <c r="AQ61" s="47">
        <f t="shared" si="37"/>
        <v>0.03</v>
      </c>
      <c r="AR61" s="47">
        <f t="shared" si="37"/>
        <v>0.03</v>
      </c>
      <c r="AS61" s="47">
        <f t="shared" si="37"/>
        <v>2.8249999999999997E-2</v>
      </c>
      <c r="AT61" s="47">
        <f t="shared" si="37"/>
        <v>2.8249999999999997E-2</v>
      </c>
      <c r="AU61" s="47">
        <f t="shared" si="37"/>
        <v>2.8249999999999997E-2</v>
      </c>
      <c r="AV61" s="47">
        <f t="shared" si="37"/>
        <v>2.8249999999999997E-2</v>
      </c>
      <c r="AW61" s="47">
        <f t="shared" si="37"/>
        <v>0.03</v>
      </c>
      <c r="AX61" s="47">
        <f t="shared" si="37"/>
        <v>3.4000000000000002E-2</v>
      </c>
      <c r="AY61" s="47">
        <f t="shared" si="37"/>
        <v>3.8000000000000006E-2</v>
      </c>
      <c r="AZ61" s="47">
        <f t="shared" si="37"/>
        <v>0.04</v>
      </c>
      <c r="BA61" s="47">
        <f t="shared" si="37"/>
        <v>0.04</v>
      </c>
      <c r="BB61" s="47">
        <f t="shared" si="37"/>
        <v>0.04</v>
      </c>
      <c r="BC61" s="47">
        <f t="shared" si="37"/>
        <v>0.04</v>
      </c>
      <c r="BD61" s="47">
        <f t="shared" si="37"/>
        <v>0.04</v>
      </c>
      <c r="BE61" s="47">
        <f t="shared" si="37"/>
        <v>0.04</v>
      </c>
      <c r="BF61" s="47">
        <f t="shared" si="37"/>
        <v>0.04</v>
      </c>
      <c r="BG61" s="47">
        <f t="shared" si="37"/>
        <v>4.4999999999999998E-2</v>
      </c>
      <c r="BH61" s="47">
        <f t="shared" si="37"/>
        <v>4.4999999999999998E-2</v>
      </c>
      <c r="BI61" s="47">
        <f t="shared" si="37"/>
        <v>0.05</v>
      </c>
      <c r="BJ61" s="47">
        <f t="shared" si="37"/>
        <v>0.05</v>
      </c>
      <c r="BK61" s="47">
        <f t="shared" si="37"/>
        <v>0.05</v>
      </c>
      <c r="BL61" s="47">
        <f t="shared" si="37"/>
        <v>0.05</v>
      </c>
      <c r="BM61" s="47">
        <f t="shared" si="37"/>
        <v>0.05</v>
      </c>
      <c r="BN61" s="47">
        <f t="shared" si="37"/>
        <v>0.05</v>
      </c>
      <c r="BO61" s="47">
        <f t="shared" ref="BO61:DU61" si="38">MEDIAN(BO2:BO52)</f>
        <v>0.05</v>
      </c>
      <c r="BP61" s="47">
        <f t="shared" si="38"/>
        <v>0.05</v>
      </c>
      <c r="BQ61" s="47">
        <f t="shared" si="38"/>
        <v>0.05</v>
      </c>
      <c r="BR61" s="47">
        <f t="shared" si="38"/>
        <v>0.05</v>
      </c>
      <c r="BS61" s="47">
        <f t="shared" si="38"/>
        <v>0.06</v>
      </c>
      <c r="BT61" s="47">
        <f t="shared" si="38"/>
        <v>0.06</v>
      </c>
      <c r="BU61" s="47">
        <f t="shared" si="38"/>
        <v>0.06</v>
      </c>
      <c r="BV61" s="47">
        <f t="shared" si="38"/>
        <v>0.06</v>
      </c>
      <c r="BW61" s="47">
        <f t="shared" si="38"/>
        <v>0.06</v>
      </c>
      <c r="BX61" s="47">
        <f t="shared" si="38"/>
        <v>0.06</v>
      </c>
      <c r="BY61" s="47">
        <f t="shared" si="38"/>
        <v>0.06</v>
      </c>
      <c r="BZ61" s="47">
        <f t="shared" si="38"/>
        <v>0.06</v>
      </c>
      <c r="CA61" s="47">
        <f t="shared" si="38"/>
        <v>0.06</v>
      </c>
      <c r="CB61" s="47">
        <f t="shared" si="38"/>
        <v>0.06</v>
      </c>
      <c r="CC61" s="47">
        <f t="shared" si="38"/>
        <v>6.4299999999999996E-2</v>
      </c>
      <c r="CD61" s="47">
        <f t="shared" si="38"/>
        <v>6.4350000000000004E-2</v>
      </c>
      <c r="CE61" s="47">
        <f t="shared" si="38"/>
        <v>6.5000000000000002E-2</v>
      </c>
      <c r="CF61" s="47">
        <f t="shared" si="38"/>
        <v>6.5000000000000002E-2</v>
      </c>
      <c r="CG61" s="47">
        <f t="shared" si="38"/>
        <v>7.0000000000000007E-2</v>
      </c>
      <c r="CH61" s="47">
        <f t="shared" si="38"/>
        <v>7.0000000000000007E-2</v>
      </c>
      <c r="CI61" s="47">
        <f t="shared" si="38"/>
        <v>7.0000000000000007E-2</v>
      </c>
      <c r="CJ61" s="47">
        <f t="shared" si="38"/>
        <v>7.0000000000000007E-2</v>
      </c>
      <c r="CK61" s="47">
        <f t="shared" si="38"/>
        <v>7.0000000000000007E-2</v>
      </c>
      <c r="CL61" s="47">
        <f t="shared" si="38"/>
        <v>7.0000000000000007E-2</v>
      </c>
      <c r="CM61" s="47">
        <f t="shared" si="38"/>
        <v>7.2499999999999995E-2</v>
      </c>
      <c r="CN61" s="47">
        <f t="shared" si="38"/>
        <v>7.3000000000000009E-2</v>
      </c>
      <c r="CO61" s="47">
        <f t="shared" si="38"/>
        <v>7.7499999999999999E-2</v>
      </c>
      <c r="CP61" s="47">
        <f t="shared" si="38"/>
        <v>7.8100000000000003E-2</v>
      </c>
      <c r="CQ61" s="47">
        <f t="shared" si="38"/>
        <v>7.8100000000000003E-2</v>
      </c>
      <c r="CR61" s="47">
        <f t="shared" si="38"/>
        <v>7.5999999999999998E-2</v>
      </c>
      <c r="CS61" s="47">
        <f t="shared" si="38"/>
        <v>7.7499999999999999E-2</v>
      </c>
      <c r="CT61" s="47">
        <f t="shared" si="38"/>
        <v>7.4999999999999997E-2</v>
      </c>
      <c r="CU61" s="47">
        <f t="shared" si="38"/>
        <v>7.4999999999999997E-2</v>
      </c>
      <c r="CV61" s="47">
        <f t="shared" si="38"/>
        <v>7.350000000000001E-2</v>
      </c>
      <c r="CW61" s="47">
        <f t="shared" si="38"/>
        <v>7.350000000000001E-2</v>
      </c>
      <c r="CX61" s="47">
        <f t="shared" si="38"/>
        <v>7.4999999999999997E-2</v>
      </c>
      <c r="CY61" s="47">
        <f t="shared" si="38"/>
        <v>7.350000000000001E-2</v>
      </c>
      <c r="CZ61" s="47">
        <f t="shared" si="38"/>
        <v>7.350000000000001E-2</v>
      </c>
      <c r="DA61" s="47">
        <f t="shared" si="38"/>
        <v>7.350000000000001E-2</v>
      </c>
      <c r="DB61" s="47">
        <f t="shared" si="38"/>
        <v>7.350000000000001E-2</v>
      </c>
      <c r="DC61" s="47">
        <f t="shared" si="38"/>
        <v>7.0000000000000007E-2</v>
      </c>
      <c r="DD61" s="47">
        <f t="shared" si="38"/>
        <v>7.0000000000000007E-2</v>
      </c>
      <c r="DE61" s="47">
        <f t="shared" si="38"/>
        <v>6.9680000000000006E-2</v>
      </c>
      <c r="DF61" s="47">
        <f t="shared" si="38"/>
        <v>6.9680000000000006E-2</v>
      </c>
      <c r="DG61" s="47">
        <f t="shared" si="38"/>
        <v>7.0500000000000007E-2</v>
      </c>
      <c r="DH61" s="47">
        <f t="shared" si="38"/>
        <v>7.0500000000000007E-2</v>
      </c>
      <c r="DI61" s="47">
        <f t="shared" si="38"/>
        <v>7.0000000000000007E-2</v>
      </c>
      <c r="DJ61" s="47">
        <f t="shared" si="38"/>
        <v>7.0000000000000007E-2</v>
      </c>
      <c r="DK61" s="47">
        <f t="shared" si="38"/>
        <v>7.0000000000000007E-2</v>
      </c>
      <c r="DL61" s="47">
        <f t="shared" si="38"/>
        <v>6.7500000000000004E-2</v>
      </c>
      <c r="DM61" s="47" t="e">
        <f t="shared" si="38"/>
        <v>#REF!</v>
      </c>
      <c r="DN61" s="47" t="e">
        <f t="shared" si="38"/>
        <v>#REF!</v>
      </c>
      <c r="DO61" s="47" t="e">
        <f t="shared" si="38"/>
        <v>#REF!</v>
      </c>
      <c r="DP61" s="47">
        <f t="shared" si="38"/>
        <v>6.5000000000000002E-2</v>
      </c>
      <c r="DQ61" s="47">
        <f t="shared" si="38"/>
        <v>6.5000000000000002E-2</v>
      </c>
      <c r="DR61" s="47">
        <f t="shared" si="38"/>
        <v>6.5000000000000002E-2</v>
      </c>
      <c r="DS61" s="47">
        <f t="shared" si="38"/>
        <v>6.5000000000000002E-2</v>
      </c>
      <c r="DT61" s="47">
        <f t="shared" si="38"/>
        <v>6.5000000000000002E-2</v>
      </c>
      <c r="DU61" s="47">
        <f t="shared" si="38"/>
        <v>6.5000000000000002E-2</v>
      </c>
      <c r="DV61" s="47">
        <f t="shared" ref="DV61:DW61" si="39">MEDIAN(DV2:DV52)</f>
        <v>6.4000000000000001E-2</v>
      </c>
      <c r="DW61" s="47">
        <f t="shared" si="39"/>
        <v>0.06</v>
      </c>
      <c r="DX61" s="47">
        <f t="shared" ref="DX61" si="40">MEDIAN(DX2:DX52)</f>
        <v>0.06</v>
      </c>
      <c r="DY61" s="7"/>
      <c r="DZ61" s="41"/>
      <c r="EA61" s="41"/>
      <c r="EB61" s="41"/>
      <c r="EC61" s="41"/>
      <c r="ED61" s="41"/>
      <c r="EE61" s="41"/>
      <c r="EF61" s="41"/>
      <c r="EG61" s="41"/>
      <c r="EH61" s="41"/>
      <c r="EI61" s="41"/>
      <c r="EJ61" s="41"/>
      <c r="EK61" s="41"/>
      <c r="EL61" s="41"/>
      <c r="EM61" s="41"/>
      <c r="EN61" s="41"/>
      <c r="EO61" s="41"/>
      <c r="EP61" s="41"/>
      <c r="EQ61" s="41"/>
      <c r="ER61" s="41"/>
      <c r="ES61" s="41"/>
      <c r="ET61" s="41"/>
      <c r="EU61" s="41"/>
      <c r="EV61" s="41"/>
      <c r="EW61" s="41"/>
      <c r="EX61" s="41"/>
      <c r="EY61" s="41"/>
      <c r="EZ61" s="41"/>
      <c r="FA61" s="41"/>
      <c r="FB61" s="41"/>
      <c r="FC61" s="41"/>
      <c r="FD61" s="41"/>
      <c r="FE61" s="41"/>
      <c r="FF61" s="41"/>
      <c r="FG61" s="41"/>
      <c r="FH61" s="41"/>
      <c r="FI61" s="41"/>
      <c r="FJ61" s="41"/>
      <c r="FK61" s="41"/>
      <c r="FL61" s="41"/>
      <c r="FM61" s="41"/>
      <c r="FN61" s="41"/>
      <c r="FO61" s="41"/>
      <c r="FP61" s="41"/>
      <c r="FQ61" s="41"/>
      <c r="FR61" s="41"/>
      <c r="FS61" s="41"/>
      <c r="FT61" s="41"/>
    </row>
    <row r="62" spans="1:176" ht="15" customHeight="1" x14ac:dyDescent="0.35">
      <c r="A62" s="31" t="s">
        <v>73</v>
      </c>
      <c r="B62" s="7"/>
      <c r="C62" s="7" cm="1">
        <f t="array" ref="C62">MEDIAN(IF(C2:C52&gt;0,C2:C52))</f>
        <v>0.02</v>
      </c>
      <c r="D62" s="7" cm="1">
        <f t="array" ref="D62">MEDIAN(IF(D2:D52&gt;0,D2:D52))</f>
        <v>0.02</v>
      </c>
      <c r="E62" s="7" cm="1">
        <f t="array" ref="E62">MEDIAN(IF(E2:E52&gt;0,E2:E52))</f>
        <v>0.02</v>
      </c>
      <c r="F62" s="7" cm="1">
        <f t="array" ref="F62">MEDIAN(IF(F2:F52&gt;0,F2:F52))</f>
        <v>0.02</v>
      </c>
      <c r="G62" s="7" cm="1">
        <f t="array" ref="G62">MEDIAN(IF(G2:G52&gt;0,G2:G52))</f>
        <v>0.02</v>
      </c>
      <c r="H62" s="7" cm="1">
        <f t="array" ref="H62">MEDIAN(IF(H2:H52&gt;0,H2:H52))</f>
        <v>0.02</v>
      </c>
      <c r="I62" s="7" cm="1">
        <f t="array" ref="I62">MEDIAN(IF(I2:I52&gt;0,I2:I52))</f>
        <v>0.02</v>
      </c>
      <c r="J62" s="7" cm="1">
        <f t="array" ref="J62">MEDIAN(IF(J2:J52&gt;0,J2:J52))</f>
        <v>0.02</v>
      </c>
      <c r="K62" s="7" cm="1">
        <f t="array" ref="K62">MEDIAN(IF(K2:K52&gt;0,K2:K52))</f>
        <v>0.04</v>
      </c>
      <c r="L62" s="7" cm="1">
        <f t="array" ref="L62">MEDIAN(IF(L2:L52&gt;0,L2:L52))</f>
        <v>0.04</v>
      </c>
      <c r="M62" s="7" cm="1">
        <f t="array" ref="M62">MEDIAN(IF(M2:M52&gt;0,M2:M52))</f>
        <v>0.05</v>
      </c>
      <c r="N62" s="7" cm="1">
        <f t="array" ref="N62">MEDIAN(IF(N2:N52&gt;0,N2:N52))</f>
        <v>0.05</v>
      </c>
      <c r="O62" s="7" cm="1">
        <f t="array" ref="O62">MEDIAN(IF(O2:O52&gt;0,O2:O52))</f>
        <v>4.4999999999999998E-2</v>
      </c>
      <c r="P62" s="7" cm="1">
        <f t="array" ref="P62">MEDIAN(IF(P2:P52&gt;0,P2:P52))</f>
        <v>4.4999999999999998E-2</v>
      </c>
      <c r="Q62" s="7" cm="1">
        <f t="array" ref="Q62">MEDIAN(IF(Q2:Q52&gt;0,Q2:Q52))</f>
        <v>0.03</v>
      </c>
      <c r="R62" s="7" cm="1">
        <f t="array" ref="R62">MEDIAN(IF(R2:R52&gt;0,R2:R52))</f>
        <v>2.5000000000000001E-2</v>
      </c>
      <c r="S62" s="7" cm="1">
        <f t="array" ref="S62">MEDIAN(IF(S2:S52&gt;0,S2:S52))</f>
        <v>0.02</v>
      </c>
      <c r="T62" s="7" cm="1">
        <f t="array" ref="T62">MEDIAN(IF(T2:T52&gt;0,T2:T52))</f>
        <v>0.02</v>
      </c>
      <c r="U62" s="7" cm="1">
        <f t="array" ref="U62">MEDIAN(IF(U2:U52&gt;0,U2:U52))</f>
        <v>2.5000000000000001E-2</v>
      </c>
      <c r="V62" s="7" cm="1">
        <f t="array" ref="V62">MEDIAN(IF(V2:V52&gt;0,V2:V52))</f>
        <v>0.03</v>
      </c>
      <c r="W62" s="7" cm="1">
        <f t="array" ref="W62">MEDIAN(IF(W2:W52&gt;0,W2:W52))</f>
        <v>0.03</v>
      </c>
      <c r="X62" s="7" cm="1">
        <f t="array" ref="X62">MEDIAN(IF(X2:X52&gt;0,X2:X52))</f>
        <v>0.03</v>
      </c>
      <c r="Y62" s="7" cm="1">
        <f t="array" ref="Y62">MEDIAN(IF(Y2:Y52&gt;0,Y2:Y52))</f>
        <v>0.03</v>
      </c>
      <c r="Z62" s="7" cm="1">
        <f t="array" ref="Z62">MEDIAN(IF(Z2:Z52&gt;0,Z2:Z52))</f>
        <v>0.03</v>
      </c>
      <c r="AA62" s="7" cm="1">
        <f t="array" ref="AA62">MEDIAN(IF(AA2:AA52&gt;0,AA2:AA52))</f>
        <v>0.03</v>
      </c>
      <c r="AB62" s="7" cm="1">
        <f t="array" ref="AB62">MEDIAN(IF(AB2:AB52&gt;0,AB2:AB52))</f>
        <v>3.5750000000000004E-2</v>
      </c>
      <c r="AC62" s="7" cm="1">
        <f t="array" ref="AC62">MEDIAN(IF(AC2:AC52&gt;0,AC2:AC52))</f>
        <v>3.5750000000000004E-2</v>
      </c>
      <c r="AD62" s="7" cm="1">
        <f t="array" ref="AD62">MEDIAN(IF(AD2:AD52&gt;0,AD2:AD52))</f>
        <v>3.5750000000000004E-2</v>
      </c>
      <c r="AE62" s="7" cm="1">
        <f t="array" ref="AE62">MEDIAN(IF(AE2:AE52&gt;0,AE2:AE52))</f>
        <v>3.6666666666666667E-2</v>
      </c>
      <c r="AF62" s="7" cm="1">
        <f t="array" ref="AF62">MEDIAN(IF(AF2:AF52&gt;0,AF2:AF52))</f>
        <v>3.9999999999999994E-2</v>
      </c>
      <c r="AG62" s="7" cm="1">
        <f t="array" ref="AG62">MEDIAN(IF(AG2:AG52&gt;0,AG2:AG52))</f>
        <v>0.04</v>
      </c>
      <c r="AH62" s="7" cm="1">
        <f t="array" ref="AH62">MEDIAN(IF(AH2:AH52&gt;0,AH2:AH52))</f>
        <v>0.04</v>
      </c>
      <c r="AI62" s="7" cm="1">
        <f t="array" ref="AI62">MEDIAN(IF(AI2:AI52&gt;0,AI2:AI52))</f>
        <v>0.03</v>
      </c>
      <c r="AJ62" s="7" cm="1">
        <f t="array" ref="AJ62">MEDIAN(IF(AJ2:AJ52&gt;0,AJ2:AJ52))</f>
        <v>0.03</v>
      </c>
      <c r="AK62" s="7" cm="1">
        <f t="array" ref="AK62">MEDIAN(IF(AK2:AK52&gt;0,AK2:AK52))</f>
        <v>0.04</v>
      </c>
      <c r="AL62" s="7" cm="1">
        <f t="array" ref="AL62">MEDIAN(IF(AL2:AL52&gt;0,AL2:AL52))</f>
        <v>0.04</v>
      </c>
      <c r="AM62" s="7" cm="1">
        <f t="array" ref="AM62">MEDIAN(IF(AM2:AM52&gt;0,AM2:AM52))</f>
        <v>0.04</v>
      </c>
      <c r="AN62" s="7" cm="1">
        <f t="array" ref="AN62">MEDIAN(IF(AN2:AN52&gt;0,AN2:AN52))</f>
        <v>0.04</v>
      </c>
      <c r="AO62" s="7" cm="1">
        <f t="array" ref="AO62">MEDIAN(IF(AO2:AO52&gt;0,AO2:AO52))</f>
        <v>4.2499999999999996E-2</v>
      </c>
      <c r="AP62" s="7" cm="1">
        <f t="array" ref="AP62">MEDIAN(IF(AP2:AP52&gt;0,AP2:AP52))</f>
        <v>4.2499999999999996E-2</v>
      </c>
      <c r="AQ62" s="7" cm="1">
        <f t="array" ref="AQ62">MEDIAN(IF(AQ2:AQ52&gt;0,AQ2:AQ52))</f>
        <v>4.7500000000000001E-2</v>
      </c>
      <c r="AR62" s="7" cm="1">
        <f t="array" ref="AR62">MEDIAN(IF(AR2:AR52&gt;0,AR2:AR52))</f>
        <v>4.7500000000000001E-2</v>
      </c>
      <c r="AS62" s="7" cm="1">
        <f t="array" ref="AS62">MEDIAN(IF(AS2:AS52&gt;0,AS2:AS52))</f>
        <v>0.04</v>
      </c>
      <c r="AT62" s="7" cm="1">
        <f t="array" ref="AT62">MEDIAN(IF(AT2:AT52&gt;0,AT2:AT52))</f>
        <v>0.04</v>
      </c>
      <c r="AU62" s="7" cm="1">
        <f t="array" ref="AU62">MEDIAN(IF(AU2:AU52&gt;0,AU2:AU52))</f>
        <v>0.04</v>
      </c>
      <c r="AV62" s="7" cm="1">
        <f t="array" ref="AV62">MEDIAN(IF(AV2:AV52&gt;0,AV2:AV52))</f>
        <v>0.04</v>
      </c>
      <c r="AW62" s="7" cm="1">
        <f t="array" ref="AW62">MEDIAN(IF(AW2:AW52&gt;0,AW2:AW52))</f>
        <v>0.04</v>
      </c>
      <c r="AX62" s="7" cm="1">
        <f t="array" ref="AX62">MEDIAN(IF(AX2:AX52&gt;0,AX2:AX52))</f>
        <v>4.7100000000000003E-2</v>
      </c>
      <c r="AY62" s="7" cm="1">
        <f t="array" ref="AY62">MEDIAN(IF(AY2:AY52&gt;0,AY2:AY52))</f>
        <v>4.4999999999999998E-2</v>
      </c>
      <c r="AZ62" s="7" cm="1">
        <f t="array" ref="AZ62">MEDIAN(IF(AZ2:AZ52&gt;0,AZ2:AZ52))</f>
        <v>4.4999999999999998E-2</v>
      </c>
      <c r="BA62" s="7" cm="1">
        <f t="array" ref="BA62">MEDIAN(IF(BA2:BA52&gt;0,BA2:BA52))</f>
        <v>0.05</v>
      </c>
      <c r="BB62" s="7" cm="1">
        <f t="array" ref="BB62">MEDIAN(IF(BB2:BB52&gt;0,BB2:BB52))</f>
        <v>0.05</v>
      </c>
      <c r="BC62" s="7" cm="1">
        <f t="array" ref="BC62">MEDIAN(IF(BC2:BC52&gt;0,BC2:BC52))</f>
        <v>0.05</v>
      </c>
      <c r="BD62" s="7" cm="1">
        <f t="array" ref="BD62">MEDIAN(IF(BD2:BD52&gt;0,BD2:BD52))</f>
        <v>0.05</v>
      </c>
      <c r="BE62" s="7" cm="1">
        <f t="array" ref="BE62">MEDIAN(IF(BE2:BE52&gt;0,BE2:BE52))</f>
        <v>0.05</v>
      </c>
      <c r="BF62" s="7" cm="1">
        <f t="array" ref="BF62">MEDIAN(IF(BF2:BF52&gt;0,BF2:BF52))</f>
        <v>0.05</v>
      </c>
      <c r="BG62" s="7" cm="1">
        <f t="array" ref="BG62">MEDIAN(IF(BG2:BG52&gt;0,BG2:BG52))</f>
        <v>0.05</v>
      </c>
      <c r="BH62" s="7" cm="1">
        <f t="array" ref="BH62">MEDIAN(IF(BH2:BH52&gt;0,BH2:BH52))</f>
        <v>0.05</v>
      </c>
      <c r="BI62" s="7" cm="1">
        <f t="array" ref="BI62">MEDIAN(IF(BI2:BI52&gt;0,BI2:BI52))</f>
        <v>0.05</v>
      </c>
      <c r="BJ62" s="7" cm="1">
        <f t="array" ref="BJ62">MEDIAN(IF(BJ2:BJ52&gt;0,BJ2:BJ52))</f>
        <v>0.05</v>
      </c>
      <c r="BK62" s="7" cm="1">
        <f t="array" ref="BK62">MEDIAN(IF(BK2:BK52&gt;0,BK2:BK52))</f>
        <v>0.05</v>
      </c>
      <c r="BL62" s="7" cm="1">
        <f t="array" ref="BL62">MEDIAN(IF(BL2:BL52&gt;0,BL2:BL52))</f>
        <v>0.05</v>
      </c>
      <c r="BM62" s="7" cm="1">
        <f t="array" ref="BM62">MEDIAN(IF(BM2:BM52&gt;0,BM2:BM52))</f>
        <v>0.05</v>
      </c>
      <c r="BN62" s="7" cm="1">
        <f t="array" ref="BN62">MEDIAN(IF(BN2:BN52&gt;0,BN2:BN52))</f>
        <v>0.05</v>
      </c>
      <c r="BO62" s="7" cm="1">
        <f t="array" ref="BO62">MEDIAN(IF(BO2:BO52&gt;0,BO2:BO52))</f>
        <v>0.05</v>
      </c>
      <c r="BP62" s="7" cm="1">
        <f t="array" ref="BP62">MEDIAN(IF(BP2:BP52&gt;0,BP2:BP52))</f>
        <v>5.1250000000000004E-2</v>
      </c>
      <c r="BQ62" s="7" cm="1">
        <f t="array" ref="BQ62">MEDIAN(IF(BQ2:BQ52&gt;0,BQ2:BQ52))</f>
        <v>5.3749999999999999E-2</v>
      </c>
      <c r="BR62" s="7" cm="1">
        <f t="array" ref="BR62">MEDIAN(IF(BR2:BR52&gt;0,BR2:BR52))</f>
        <v>0.06</v>
      </c>
      <c r="BS62" s="7" cm="1">
        <f t="array" ref="BS62">MEDIAN(IF(BS2:BS52&gt;0,BS2:BS52))</f>
        <v>0.06</v>
      </c>
      <c r="BT62" s="7" cm="1">
        <f t="array" ref="BT62">MEDIAN(IF(BT2:BT52&gt;0,BT2:BT52))</f>
        <v>0.06</v>
      </c>
      <c r="BU62" s="7" cm="1">
        <f t="array" ref="BU62">MEDIAN(IF(BU2:BU52&gt;0,BU2:BU52))</f>
        <v>0.06</v>
      </c>
      <c r="BV62" s="7" cm="1">
        <f t="array" ref="BV62">MEDIAN(IF(BV2:BV52&gt;0,BV2:BV52))</f>
        <v>0.06</v>
      </c>
      <c r="BW62" s="7" cm="1">
        <f t="array" ref="BW62">MEDIAN(IF(BW2:BW52&gt;0,BW2:BW52))</f>
        <v>0.06</v>
      </c>
      <c r="BX62" s="7" cm="1">
        <f t="array" ref="BX62">MEDIAN(IF(BX2:BX52&gt;0,BX2:BX52))</f>
        <v>6.2149999999999997E-2</v>
      </c>
      <c r="BY62" s="7" cm="1">
        <f t="array" ref="BY62">MEDIAN(IF(BY2:BY52&gt;0,BY2:BY52))</f>
        <v>6.4649999999999999E-2</v>
      </c>
      <c r="BZ62" s="7" cm="1">
        <f t="array" ref="BZ62">MEDIAN(IF(BZ2:BZ52&gt;0,BZ2:BZ52))</f>
        <v>6.4350000000000004E-2</v>
      </c>
      <c r="CA62" s="7" cm="1">
        <f t="array" ref="CA62">MEDIAN(IF(CA2:CA52&gt;0,CA2:CA52))</f>
        <v>6.5000000000000002E-2</v>
      </c>
      <c r="CB62" s="7" cm="1">
        <f t="array" ref="CB62">MEDIAN(IF(CB2:CB52&gt;0,CB2:CB52))</f>
        <v>6.7500000000000004E-2</v>
      </c>
      <c r="CC62" s="7" cm="1">
        <f t="array" ref="CC62">MEDIAN(IF(CC2:CC52&gt;0,CC2:CC52))</f>
        <v>6.7500000000000004E-2</v>
      </c>
      <c r="CD62" s="7" cm="1">
        <f t="array" ref="CD62">MEDIAN(IF(CD2:CD52&gt;0,CD2:CD52))</f>
        <v>6.7500000000000004E-2</v>
      </c>
      <c r="CE62" s="7" cm="1">
        <f t="array" ref="CE62">MEDIAN(IF(CE2:CE52&gt;0,CE2:CE52))</f>
        <v>6.7500000000000004E-2</v>
      </c>
      <c r="CF62" s="7" cm="1">
        <f t="array" ref="CF62">MEDIAN(IF(CF2:CF52&gt;0,CF2:CF52))</f>
        <v>6.93E-2</v>
      </c>
      <c r="CG62" s="7" cm="1">
        <f t="array" ref="CG62">MEDIAN(IF(CG2:CG52&gt;0,CG2:CG52))</f>
        <v>7.4999999999999997E-2</v>
      </c>
      <c r="CH62" s="7" cm="1">
        <f t="array" ref="CH62">MEDIAN(IF(CH2:CH52&gt;0,CH2:CH52))</f>
        <v>7.4999999999999997E-2</v>
      </c>
      <c r="CI62" s="7" cm="1">
        <f t="array" ref="CI62">MEDIAN(IF(CI2:CI52&gt;0,CI2:CI52))</f>
        <v>7.2499999999999995E-2</v>
      </c>
      <c r="CJ62" s="7" cm="1">
        <f t="array" ref="CJ62">MEDIAN(IF(CJ2:CJ52&gt;0,CJ2:CJ52))</f>
        <v>7.4999999999999997E-2</v>
      </c>
      <c r="CK62" s="7" cm="1">
        <f t="array" ref="CK62">MEDIAN(IF(CK2:CK52&gt;0,CK2:CK52))</f>
        <v>7.6999999999999999E-2</v>
      </c>
      <c r="CL62" s="7" cm="1">
        <f t="array" ref="CL62">MEDIAN(IF(CL2:CL52&gt;0,CL2:CL52))</f>
        <v>7.9000000000000001E-2</v>
      </c>
      <c r="CM62" s="7" cm="1">
        <f t="array" ref="CM62">MEDIAN(IF(CM2:CM52&gt;0,CM2:CM52))</f>
        <v>7.9000000000000001E-2</v>
      </c>
      <c r="CN62" s="7" cm="1">
        <f t="array" ref="CN62">MEDIAN(IF(CN2:CN52&gt;0,CN2:CN52))</f>
        <v>7.9000000000000001E-2</v>
      </c>
      <c r="CO62" s="7" cm="1">
        <f t="array" ref="CO62">MEDIAN(IF(CO2:CO52&gt;0,CO2:CO52))</f>
        <v>7.9000000000000001E-2</v>
      </c>
      <c r="CP62" s="7" cm="1">
        <f t="array" ref="CP62">MEDIAN(IF(CP2:CP52&gt;0,CP2:CP52))</f>
        <v>7.9825000000000007E-2</v>
      </c>
      <c r="CQ62" s="7" cm="1">
        <f t="array" ref="CQ62">MEDIAN(IF(CQ2:CQ52&gt;0,CQ2:CQ52))</f>
        <v>7.9049999999999995E-2</v>
      </c>
      <c r="CR62" s="7" cm="1">
        <f t="array" ref="CR62">MEDIAN(IF(CR2:CR52&gt;0,CR2:CR52))</f>
        <v>7.9000000000000001E-2</v>
      </c>
      <c r="CS62" s="7" cm="1">
        <f t="array" ref="CS62">MEDIAN(IF(CS2:CS52&gt;0,CS2:CS52))</f>
        <v>7.9000000000000001E-2</v>
      </c>
      <c r="CT62" s="7" cm="1">
        <f t="array" ref="CT62">MEDIAN(IF(CT2:CT52&gt;0,CT2:CT52))</f>
        <v>7.8100000000000003E-2</v>
      </c>
      <c r="CU62" s="7" cm="1">
        <f t="array" ref="CU62">MEDIAN(IF(CU2:CU52&gt;0,CU2:CU52))</f>
        <v>7.9000000000000001E-2</v>
      </c>
      <c r="CV62" s="7" cm="1">
        <f t="array" ref="CV62">MEDIAN(IF(CV2:CV52&gt;0,CV2:CV52))</f>
        <v>7.9000000000000001E-2</v>
      </c>
      <c r="CW62" s="7" cm="1">
        <f t="array" ref="CW62">MEDIAN(IF(CW2:CW52&gt;0,CW2:CW52))</f>
        <v>7.9000000000000001E-2</v>
      </c>
      <c r="CX62" s="7" cm="1">
        <f t="array" ref="CX62">MEDIAN(IF(CX2:CX52&gt;0,CX2:CX52))</f>
        <v>7.9000000000000001E-2</v>
      </c>
      <c r="CY62" s="7" cm="1">
        <f t="array" ref="CY62">MEDIAN(IF(CY2:CY52&gt;0,CY2:CY52))</f>
        <v>7.5999999999999998E-2</v>
      </c>
      <c r="CZ62" s="7" cm="1">
        <f t="array" ref="CZ62">MEDIAN(IF(CZ2:CZ52&gt;0,CZ2:CZ52))</f>
        <v>7.5999999999999998E-2</v>
      </c>
      <c r="DA62" s="7" cm="1">
        <f t="array" ref="DA62">MEDIAN(IF(DA2:DA52&gt;0,DA2:DA52))</f>
        <v>7.5999999999999998E-2</v>
      </c>
      <c r="DB62" s="7" cm="1">
        <f t="array" ref="DB62">MEDIAN(IF(DB2:DB52&gt;0,DB2:DB52))</f>
        <v>7.5999999999999998E-2</v>
      </c>
      <c r="DC62" s="7" cm="1">
        <f t="array" ref="DC62">MEDIAN(IF(DC2:DC52&gt;0,DC2:DC52))</f>
        <v>7.4999999999999997E-2</v>
      </c>
      <c r="DD62" s="7" cm="1">
        <f t="array" ref="DD62">MEDIAN(IF(DD2:DD52&gt;0,DD2:DD52))</f>
        <v>7.350000000000001E-2</v>
      </c>
      <c r="DE62" s="7" cm="1">
        <f t="array" ref="DE62">MEDIAN(IF(DE2:DE52&gt;0,DE2:DE52))</f>
        <v>7.3000000000000009E-2</v>
      </c>
      <c r="DF62" s="7" cm="1">
        <f t="array" ref="DF62">MEDIAN(IF(DF2:DF52&gt;0,DF2:DF52))</f>
        <v>7.2000000000000008E-2</v>
      </c>
      <c r="DG62" s="7" cm="1">
        <f t="array" ref="DG62">MEDIAN(IF(DG2:DG52&gt;0,DG2:DG52))</f>
        <v>7.4500000000000011E-2</v>
      </c>
      <c r="DH62" s="7" cm="1">
        <f t="array" ref="DH62">MEDIAN(IF(DH2:DH52&gt;0,DH2:DH52))</f>
        <v>7.5999999999999998E-2</v>
      </c>
      <c r="DI62" s="7" cm="1">
        <f t="array" ref="DI62">MEDIAN(IF(DI2:DI52&gt;0,DI2:DI52))</f>
        <v>7.5999999999999998E-2</v>
      </c>
      <c r="DJ62" s="7" cm="1">
        <f t="array" ref="DJ62">MEDIAN(IF(DJ2:DJ52&gt;0,DJ2:DJ52))</f>
        <v>7.5999999999999998E-2</v>
      </c>
      <c r="DK62" s="7" cm="1">
        <f t="array" ref="DK62">MEDIAN(IF(DK2:DK52&gt;0,DK2:DK52))</f>
        <v>7.3999999999999996E-2</v>
      </c>
      <c r="DL62" s="7" cm="1">
        <f t="array" ref="DL62">MEDIAN(IF(DL2:DL52&gt;0,DL2:DL52))</f>
        <v>7.0999999999999994E-2</v>
      </c>
      <c r="DM62" s="7" t="e" cm="1">
        <f t="array" ref="DM62">MEDIAN(IF(DM2:DM52&gt;0,DM2:DM52))</f>
        <v>#REF!</v>
      </c>
      <c r="DN62" s="7" t="e" cm="1">
        <f t="array" ref="DN62">MEDIAN(IF(DN2:DN52&gt;0,DN2:DN52))</f>
        <v>#REF!</v>
      </c>
      <c r="DO62" s="7" t="e" cm="1">
        <f t="array" ref="DO62">MEDIAN(IF(DO2:DO52&gt;0,DO2:DO52))</f>
        <v>#REF!</v>
      </c>
      <c r="DP62" s="7" cm="1">
        <f t="array" ref="DP62">MEDIAN(IF(DP2:DP52&gt;0,DP2:DP52))</f>
        <v>6.7500000000000004E-2</v>
      </c>
      <c r="DQ62" s="7" cm="1">
        <f t="array" ref="DQ62">MEDIAN(IF(DQ2:DQ52&gt;0,DQ2:DQ52))</f>
        <v>6.7500000000000004E-2</v>
      </c>
      <c r="DR62" s="7" cm="1">
        <f t="array" ref="DR62">MEDIAN(IF(DR2:DR52&gt;0,DR2:DR52))</f>
        <v>6.7500000000000004E-2</v>
      </c>
      <c r="DS62" s="7" cm="1">
        <f t="array" ref="DS62">MEDIAN(IF(DS2:DS52&gt;0,DS2:DS52))</f>
        <v>6.7500000000000004E-2</v>
      </c>
      <c r="DT62" s="7" cm="1">
        <f t="array" ref="DT62">MEDIAN(IF(DT2:DT52&gt;0,DT2:DT52))</f>
        <v>6.7500000000000004E-2</v>
      </c>
      <c r="DU62" s="7" cm="1">
        <f t="array" ref="DU62">MEDIAN(IF(DU2:DU52&gt;0,DU2:DU52))</f>
        <v>6.7500000000000004E-2</v>
      </c>
      <c r="DV62" s="7" cm="1">
        <f t="array" ref="DV62">MEDIAN(IF(DV2:DV52&gt;0,DV2:DV52))</f>
        <v>6.5000000000000002E-2</v>
      </c>
      <c r="DW62" s="7" cm="1">
        <f t="array" ref="DW62">MEDIAN(IF(DW2:DW52&gt;0,DW2:DW52))</f>
        <v>6.5000000000000002E-2</v>
      </c>
      <c r="DX62" s="7" cm="1">
        <f t="array" ref="DX62">MEDIAN(IF(DX2:DX52&gt;0,DX2:DX52))</f>
        <v>6.5000000000000002E-2</v>
      </c>
      <c r="DY62" s="7"/>
      <c r="DZ62" s="41"/>
      <c r="EA62" s="41"/>
      <c r="EB62" s="41"/>
      <c r="EC62" s="41"/>
      <c r="ED62" s="41"/>
      <c r="EE62" s="41"/>
      <c r="EF62" s="41"/>
      <c r="EG62" s="41"/>
      <c r="EH62" s="41"/>
      <c r="EI62" s="41"/>
      <c r="EJ62" s="41"/>
      <c r="EK62" s="41"/>
      <c r="EL62" s="41"/>
      <c r="EM62" s="41"/>
      <c r="EN62" s="41"/>
      <c r="EO62" s="41"/>
      <c r="EP62" s="41"/>
      <c r="EQ62" s="41"/>
      <c r="ER62" s="41"/>
      <c r="ES62" s="41"/>
      <c r="ET62" s="41"/>
      <c r="EU62" s="41"/>
      <c r="EV62" s="41"/>
      <c r="EW62" s="41"/>
      <c r="EX62" s="41"/>
      <c r="EY62" s="41"/>
      <c r="EZ62" s="41"/>
      <c r="FA62" s="41"/>
      <c r="FB62" s="41"/>
      <c r="FC62" s="41"/>
      <c r="FD62" s="41"/>
      <c r="FE62" s="41"/>
      <c r="FF62" s="41"/>
      <c r="FG62" s="41"/>
      <c r="FH62" s="41"/>
      <c r="FI62" s="41"/>
      <c r="FJ62" s="41"/>
      <c r="FK62" s="41"/>
      <c r="FL62" s="41"/>
      <c r="FM62" s="41"/>
      <c r="FN62" s="41"/>
      <c r="FO62" s="41"/>
      <c r="FP62" s="41"/>
      <c r="FQ62" s="41"/>
      <c r="FR62" s="41"/>
      <c r="FS62" s="41"/>
      <c r="FT62" s="41"/>
    </row>
    <row r="63" spans="1:176" ht="15" customHeight="1" x14ac:dyDescent="0.35">
      <c r="A63" s="14"/>
      <c r="B63" s="50"/>
    </row>
    <row r="64" spans="1:176" ht="15" customHeight="1" x14ac:dyDescent="0.35">
      <c r="CX64" s="20"/>
      <c r="CY64" s="20"/>
    </row>
    <row r="65" spans="102:128" ht="15" customHeight="1" x14ac:dyDescent="0.35">
      <c r="CX65" s="20"/>
      <c r="CY65" s="20"/>
      <c r="DX65" s="34"/>
    </row>
    <row r="66" spans="102:128" ht="15" customHeight="1" x14ac:dyDescent="0.35">
      <c r="CX66" s="20"/>
      <c r="CY66" s="20"/>
    </row>
    <row r="67" spans="102:128" ht="15" customHeight="1" x14ac:dyDescent="0.35">
      <c r="CX67" s="20"/>
      <c r="CY67" s="20"/>
    </row>
    <row r="68" spans="102:128" ht="15" customHeight="1" x14ac:dyDescent="0.35">
      <c r="CX68" s="20"/>
      <c r="CY68" s="20"/>
    </row>
    <row r="69" spans="102:128" ht="15" customHeight="1" x14ac:dyDescent="0.35">
      <c r="CX69" s="20"/>
      <c r="CY69" s="20"/>
    </row>
    <row r="70" spans="102:128" ht="15" customHeight="1" x14ac:dyDescent="0.35">
      <c r="CX70" s="20"/>
      <c r="CY70" s="20"/>
    </row>
    <row r="71" spans="102:128" ht="15" customHeight="1" x14ac:dyDescent="0.35">
      <c r="CX71" s="20"/>
      <c r="CY71" s="20"/>
    </row>
    <row r="72" spans="102:128" ht="15" customHeight="1" x14ac:dyDescent="0.35">
      <c r="CX72" s="20"/>
      <c r="CY72" s="20"/>
    </row>
    <row r="73" spans="102:128" ht="15" customHeight="1" x14ac:dyDescent="0.35">
      <c r="CX73" s="20"/>
      <c r="CY73" s="20"/>
    </row>
    <row r="74" spans="102:128" ht="15" customHeight="1" x14ac:dyDescent="0.35">
      <c r="CX74" s="20"/>
      <c r="CY74" s="20"/>
    </row>
    <row r="75" spans="102:128" ht="15" customHeight="1" x14ac:dyDescent="0.35">
      <c r="CX75" s="20"/>
      <c r="CY75" s="20"/>
    </row>
    <row r="76" spans="102:128" ht="15" customHeight="1" x14ac:dyDescent="0.35">
      <c r="CX76" s="20"/>
      <c r="CY76" s="20"/>
    </row>
    <row r="77" spans="102:128" ht="15" customHeight="1" x14ac:dyDescent="0.35">
      <c r="CX77" s="20"/>
      <c r="CY77" s="20"/>
    </row>
    <row r="78" spans="102:128" ht="15" customHeight="1" x14ac:dyDescent="0.35">
      <c r="CX78" s="20"/>
      <c r="CY78" s="20"/>
    </row>
    <row r="79" spans="102:128" ht="15" customHeight="1" x14ac:dyDescent="0.35">
      <c r="CX79" s="20"/>
      <c r="CY79" s="20"/>
    </row>
    <row r="80" spans="102:128" ht="15" customHeight="1" x14ac:dyDescent="0.35">
      <c r="CX80" s="20"/>
      <c r="CY80" s="20"/>
    </row>
    <row r="81" spans="102:103" ht="15" customHeight="1" x14ac:dyDescent="0.35">
      <c r="CX81" s="20"/>
      <c r="CY81" s="20"/>
    </row>
    <row r="82" spans="102:103" ht="15" customHeight="1" x14ac:dyDescent="0.35">
      <c r="CX82" s="20"/>
      <c r="CY82" s="20"/>
    </row>
    <row r="83" spans="102:103" ht="15" customHeight="1" x14ac:dyDescent="0.35">
      <c r="CX83" s="20"/>
      <c r="CY83" s="20"/>
    </row>
    <row r="84" spans="102:103" ht="15" customHeight="1" x14ac:dyDescent="0.35">
      <c r="CX84" s="20"/>
      <c r="CY84" s="20"/>
    </row>
    <row r="85" spans="102:103" ht="15" customHeight="1" x14ac:dyDescent="0.35">
      <c r="CX85" s="20"/>
      <c r="CY85" s="20"/>
    </row>
    <row r="86" spans="102:103" ht="15" customHeight="1" x14ac:dyDescent="0.35">
      <c r="CX86" s="20"/>
      <c r="CY86" s="20"/>
    </row>
    <row r="87" spans="102:103" ht="15" customHeight="1" x14ac:dyDescent="0.35">
      <c r="CX87" s="20"/>
      <c r="CY87" s="20"/>
    </row>
    <row r="88" spans="102:103" ht="15" customHeight="1" x14ac:dyDescent="0.35">
      <c r="CX88" s="20"/>
      <c r="CY88" s="20"/>
    </row>
    <row r="89" spans="102:103" ht="15" customHeight="1" x14ac:dyDescent="0.35">
      <c r="CX89" s="20"/>
      <c r="CY89" s="20"/>
    </row>
    <row r="90" spans="102:103" ht="15" customHeight="1" x14ac:dyDescent="0.35">
      <c r="CX90" s="20"/>
      <c r="CY90" s="20"/>
    </row>
    <row r="91" spans="102:103" ht="15" customHeight="1" x14ac:dyDescent="0.35"/>
    <row r="92" spans="102:103" ht="15" customHeight="1" x14ac:dyDescent="0.35"/>
    <row r="93" spans="102:103" ht="15" customHeight="1" x14ac:dyDescent="0.35"/>
    <row r="94" spans="102:103" ht="15" customHeight="1" x14ac:dyDescent="0.35"/>
    <row r="95" spans="102:103" ht="15" customHeight="1" x14ac:dyDescent="0.35"/>
    <row r="96" spans="102:103" ht="15" customHeight="1" x14ac:dyDescent="0.35"/>
    <row r="97" ht="15" customHeight="1" x14ac:dyDescent="0.35"/>
    <row r="98" ht="15" customHeight="1" x14ac:dyDescent="0.35"/>
    <row r="99" ht="15" customHeight="1" x14ac:dyDescent="0.35"/>
    <row r="100" ht="15" customHeight="1" x14ac:dyDescent="0.35"/>
    <row r="101" ht="15" customHeight="1" x14ac:dyDescent="0.35"/>
  </sheetData>
  <conditionalFormatting sqref="B2:DX52 B54:DX54">
    <cfRule type="expression" dxfId="3" priority="1">
      <formula>_xlfn.ISFORMULA(B2)</formula>
    </cfRule>
    <cfRule type="cellIs" dxfId="2" priority="2" operator="equal">
      <formula>0</formula>
    </cfRule>
  </conditionalFormatting>
  <pageMargins left="0.7" right="0.7" top="0.75" bottom="0.75" header="0.3" footer="0.3"/>
  <pageSetup orientation="portrait" horizontalDpi="300" verticalDpi="300" r:id="rId1"/>
  <ignoredErrors>
    <ignoredError sqref="B60:L60 B61:L61 C62:L62" formulaRange="1"/>
    <ignoredError sqref="AO23 CG31" formula="1"/>
  </ignoredErrors>
  <drawing r:id="rId2"/>
  <legacyDrawing r:id="rId3"/>
  <extLst>
    <ext xmlns:x14="http://schemas.microsoft.com/office/spreadsheetml/2009/9/main" uri="{05C60535-1F16-4fd2-B633-F4F36F0B64E0}">
      <x14:sparklineGroups xmlns:xm="http://schemas.microsoft.com/office/excel/2006/main">
        <x14:sparklineGroup type="column" displayEmptyCellsAs="gap" xr2:uid="{330F42F8-2AA9-49B7-9283-40BF36A4BDF7}">
          <x14:colorSeries rgb="FF376092"/>
          <x14:colorNegative rgb="FFD00000"/>
          <x14:colorAxis rgb="FF000000"/>
          <x14:colorMarkers rgb="FFD00000"/>
          <x14:colorFirst rgb="FFD00000"/>
          <x14:colorLast rgb="FFD00000"/>
          <x14:colorHigh rgb="FFD00000"/>
          <x14:colorLow rgb="FFD00000"/>
          <x14:sparklines>
            <x14:sparkline>
              <xm:f>CIT_history!C2:DX2</xm:f>
              <xm:sqref>DY2</xm:sqref>
            </x14:sparkline>
            <x14:sparkline>
              <xm:f>CIT_history!C3:DX3</xm:f>
              <xm:sqref>DY3</xm:sqref>
            </x14:sparkline>
            <x14:sparkline>
              <xm:f>CIT_history!C4:DX4</xm:f>
              <xm:sqref>DY4</xm:sqref>
            </x14:sparkline>
            <x14:sparkline>
              <xm:f>CIT_history!C5:DX5</xm:f>
              <xm:sqref>DY5</xm:sqref>
            </x14:sparkline>
            <x14:sparkline>
              <xm:f>CIT_history!C6:DX6</xm:f>
              <xm:sqref>DY6</xm:sqref>
            </x14:sparkline>
            <x14:sparkline>
              <xm:f>CIT_history!C7:DX7</xm:f>
              <xm:sqref>DY7</xm:sqref>
            </x14:sparkline>
            <x14:sparkline>
              <xm:f>CIT_history!C8:DX8</xm:f>
              <xm:sqref>DY8</xm:sqref>
            </x14:sparkline>
            <x14:sparkline>
              <xm:f>CIT_history!C9:DX9</xm:f>
              <xm:sqref>DY9</xm:sqref>
            </x14:sparkline>
            <x14:sparkline>
              <xm:f>CIT_history!C10:DX10</xm:f>
              <xm:sqref>DY10</xm:sqref>
            </x14:sparkline>
            <x14:sparkline>
              <xm:f>CIT_history!C11:DX11</xm:f>
              <xm:sqref>DY11</xm:sqref>
            </x14:sparkline>
            <x14:sparkline>
              <xm:f>CIT_history!C12:DX12</xm:f>
              <xm:sqref>DY12</xm:sqref>
            </x14:sparkline>
            <x14:sparkline>
              <xm:f>CIT_history!C13:DX13</xm:f>
              <xm:sqref>DY13</xm:sqref>
            </x14:sparkline>
            <x14:sparkline>
              <xm:f>CIT_history!C14:DX14</xm:f>
              <xm:sqref>DY14</xm:sqref>
            </x14:sparkline>
            <x14:sparkline>
              <xm:f>CIT_history!C15:DX15</xm:f>
              <xm:sqref>DY15</xm:sqref>
            </x14:sparkline>
            <x14:sparkline>
              <xm:f>CIT_history!C16:DX16</xm:f>
              <xm:sqref>DY16</xm:sqref>
            </x14:sparkline>
            <x14:sparkline>
              <xm:f>CIT_history!C17:DX17</xm:f>
              <xm:sqref>DY17</xm:sqref>
            </x14:sparkline>
            <x14:sparkline>
              <xm:f>CIT_history!C18:DX18</xm:f>
              <xm:sqref>DY18</xm:sqref>
            </x14:sparkline>
            <x14:sparkline>
              <xm:f>CIT_history!C19:DX19</xm:f>
              <xm:sqref>DY19</xm:sqref>
            </x14:sparkline>
            <x14:sparkline>
              <xm:f>CIT_history!C20:DX20</xm:f>
              <xm:sqref>DY20</xm:sqref>
            </x14:sparkline>
            <x14:sparkline>
              <xm:f>CIT_history!C21:DX21</xm:f>
              <xm:sqref>DY21</xm:sqref>
            </x14:sparkline>
            <x14:sparkline>
              <xm:f>CIT_history!C22:DX22</xm:f>
              <xm:sqref>DY22</xm:sqref>
            </x14:sparkline>
            <x14:sparkline>
              <xm:f>CIT_history!C23:DX23</xm:f>
              <xm:sqref>DY23</xm:sqref>
            </x14:sparkline>
            <x14:sparkline>
              <xm:f>CIT_history!C24:DX24</xm:f>
              <xm:sqref>DY24</xm:sqref>
            </x14:sparkline>
            <x14:sparkline>
              <xm:f>CIT_history!C25:DX25</xm:f>
              <xm:sqref>DY25</xm:sqref>
            </x14:sparkline>
            <x14:sparkline>
              <xm:f>CIT_history!C26:DX26</xm:f>
              <xm:sqref>DY26</xm:sqref>
            </x14:sparkline>
            <x14:sparkline>
              <xm:f>CIT_history!C27:DX27</xm:f>
              <xm:sqref>DY27</xm:sqref>
            </x14:sparkline>
            <x14:sparkline>
              <xm:f>CIT_history!C28:DX28</xm:f>
              <xm:sqref>DY28</xm:sqref>
            </x14:sparkline>
            <x14:sparkline>
              <xm:f>CIT_history!C29:DX29</xm:f>
              <xm:sqref>DY29</xm:sqref>
            </x14:sparkline>
            <x14:sparkline>
              <xm:f>CIT_history!C30:DX30</xm:f>
              <xm:sqref>DY30</xm:sqref>
            </x14:sparkline>
            <x14:sparkline>
              <xm:f>CIT_history!C31:DX31</xm:f>
              <xm:sqref>DY31</xm:sqref>
            </x14:sparkline>
            <x14:sparkline>
              <xm:f>CIT_history!C32:DX32</xm:f>
              <xm:sqref>DY32</xm:sqref>
            </x14:sparkline>
            <x14:sparkline>
              <xm:f>CIT_history!C33:DX33</xm:f>
              <xm:sqref>DY33</xm:sqref>
            </x14:sparkline>
            <x14:sparkline>
              <xm:f>CIT_history!C34:DX34</xm:f>
              <xm:sqref>DY34</xm:sqref>
            </x14:sparkline>
            <x14:sparkline>
              <xm:f>CIT_history!C35:DX35</xm:f>
              <xm:sqref>DY35</xm:sqref>
            </x14:sparkline>
            <x14:sparkline>
              <xm:f>CIT_history!C36:DX36</xm:f>
              <xm:sqref>DY36</xm:sqref>
            </x14:sparkline>
            <x14:sparkline>
              <xm:f>CIT_history!C37:DX37</xm:f>
              <xm:sqref>DY37</xm:sqref>
            </x14:sparkline>
            <x14:sparkline>
              <xm:f>CIT_history!C38:DX38</xm:f>
              <xm:sqref>DY38</xm:sqref>
            </x14:sparkline>
            <x14:sparkline>
              <xm:f>CIT_history!C39:DX39</xm:f>
              <xm:sqref>DY39</xm:sqref>
            </x14:sparkline>
            <x14:sparkline>
              <xm:f>CIT_history!C40:DX40</xm:f>
              <xm:sqref>DY40</xm:sqref>
            </x14:sparkline>
            <x14:sparkline>
              <xm:f>CIT_history!C41:DX41</xm:f>
              <xm:sqref>DY41</xm:sqref>
            </x14:sparkline>
            <x14:sparkline>
              <xm:f>CIT_history!C42:DX42</xm:f>
              <xm:sqref>DY42</xm:sqref>
            </x14:sparkline>
            <x14:sparkline>
              <xm:f>CIT_history!C43:DX43</xm:f>
              <xm:sqref>DY43</xm:sqref>
            </x14:sparkline>
            <x14:sparkline>
              <xm:f>CIT_history!C44:DX44</xm:f>
              <xm:sqref>DY44</xm:sqref>
            </x14:sparkline>
            <x14:sparkline>
              <xm:f>CIT_history!C45:DX45</xm:f>
              <xm:sqref>DY45</xm:sqref>
            </x14:sparkline>
            <x14:sparkline>
              <xm:f>CIT_history!C46:DX46</xm:f>
              <xm:sqref>DY46</xm:sqref>
            </x14:sparkline>
            <x14:sparkline>
              <xm:f>CIT_history!C47:DX47</xm:f>
              <xm:sqref>DY47</xm:sqref>
            </x14:sparkline>
            <x14:sparkline>
              <xm:f>CIT_history!C48:DX48</xm:f>
              <xm:sqref>DY48</xm:sqref>
            </x14:sparkline>
            <x14:sparkline>
              <xm:f>CIT_history!C49:DX49</xm:f>
              <xm:sqref>DY49</xm:sqref>
            </x14:sparkline>
            <x14:sparkline>
              <xm:f>CIT_history!C50:DX50</xm:f>
              <xm:sqref>DY50</xm:sqref>
            </x14:sparkline>
            <x14:sparkline>
              <xm:f>CIT_history!C51:DX51</xm:f>
              <xm:sqref>DY51</xm:sqref>
            </x14:sparkline>
            <x14:sparkline>
              <xm:f>CIT_history!C52:DX52</xm:f>
              <xm:sqref>DY52</xm:sqref>
            </x14:sparkline>
            <x14:sparkline>
              <xm:f>CIT_history!C53:DX53</xm:f>
              <xm:sqref>DY53</xm:sqref>
            </x14:sparkline>
            <x14:sparkline>
              <xm:f>CIT_history!C54:DX54</xm:f>
              <xm:sqref>DY54</xm:sqref>
            </x14:sparkline>
            <x14:sparkline>
              <xm:f>CIT_history!C55:DX55</xm:f>
              <xm:sqref>DY55</xm:sqref>
            </x14:sparkline>
            <x14:sparkline>
              <xm:f>CIT_history!C56:DX56</xm:f>
              <xm:sqref>DY56</xm:sqref>
            </x14:sparkline>
            <x14:sparkline>
              <xm:f>CIT_history!C57:DX57</xm:f>
              <xm:sqref>DY57</xm:sqref>
            </x14:sparkline>
            <x14:sparkline>
              <xm:f>CIT_history!C58:DX58</xm:f>
              <xm:sqref>DY58</xm:sqref>
            </x14:sparkline>
            <x14:sparkline>
              <xm:f>CIT_history!C59:DX59</xm:f>
              <xm:sqref>DY59</xm:sqref>
            </x14:sparkline>
            <x14:sparkline>
              <xm:f>CIT_history!C60:DX60</xm:f>
              <xm:sqref>DY60</xm:sqref>
            </x14:sparkline>
            <x14:sparkline>
              <xm:f>CIT_history!C61:DX61</xm:f>
              <xm:sqref>DY61</xm:sqref>
            </x14:sparkline>
            <x14:sparkline>
              <xm:f>CIT_history!C62:DX62</xm:f>
              <xm:sqref>DY62</xm:sqref>
            </x14:sparkline>
          </x14:sparklines>
        </x14:sparklineGroup>
      </x14:sparklineGroup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8B927"/>
  </sheetPr>
  <dimension ref="A1:FT102"/>
  <sheetViews>
    <sheetView zoomScaleNormal="100" workbookViewId="0">
      <pane xSplit="1" ySplit="1" topLeftCell="B2" activePane="bottomRight" state="frozen"/>
      <selection pane="topRight" activeCell="DE48" sqref="DE48"/>
      <selection pane="bottomLeft" activeCell="DE48" sqref="DE48"/>
      <selection pane="bottomRight"/>
    </sheetView>
  </sheetViews>
  <sheetFormatPr defaultColWidth="8.88671875" defaultRowHeight="15" x14ac:dyDescent="0.35"/>
  <cols>
    <col min="1" max="1" width="21.33203125" style="8" customWidth="1"/>
    <col min="2" max="130" width="10.6640625" style="8" customWidth="1"/>
    <col min="131" max="131" width="8.88671875" style="8"/>
    <col min="132" max="132" width="8.88671875" style="8" customWidth="1"/>
    <col min="133" max="16384" width="8.88671875" style="8"/>
  </cols>
  <sheetData>
    <row r="1" spans="1:176" s="38" customFormat="1" x14ac:dyDescent="0.3">
      <c r="A1" s="37" t="s">
        <v>76</v>
      </c>
      <c r="B1" s="36">
        <v>1900</v>
      </c>
      <c r="C1" s="36">
        <v>1901</v>
      </c>
      <c r="D1" s="36">
        <v>1902</v>
      </c>
      <c r="E1" s="36">
        <v>1903</v>
      </c>
      <c r="F1" s="36">
        <v>1904</v>
      </c>
      <c r="G1" s="36">
        <v>1905</v>
      </c>
      <c r="H1" s="36">
        <v>1906</v>
      </c>
      <c r="I1" s="36">
        <v>1907</v>
      </c>
      <c r="J1" s="36">
        <v>1908</v>
      </c>
      <c r="K1" s="36">
        <v>1909</v>
      </c>
      <c r="L1" s="36">
        <v>1910</v>
      </c>
      <c r="M1" s="36">
        <v>1911</v>
      </c>
      <c r="N1" s="36">
        <v>1912</v>
      </c>
      <c r="O1" s="36">
        <v>1913</v>
      </c>
      <c r="P1" s="36">
        <v>1914</v>
      </c>
      <c r="Q1" s="36">
        <v>1915</v>
      </c>
      <c r="R1" s="36">
        <v>1916</v>
      </c>
      <c r="S1" s="36">
        <v>1917</v>
      </c>
      <c r="T1" s="36">
        <v>1918</v>
      </c>
      <c r="U1" s="36">
        <v>1919</v>
      </c>
      <c r="V1" s="36">
        <v>1920</v>
      </c>
      <c r="W1" s="36">
        <v>1921</v>
      </c>
      <c r="X1" s="36">
        <v>1922</v>
      </c>
      <c r="Y1" s="36">
        <v>1923</v>
      </c>
      <c r="Z1" s="36">
        <v>1924</v>
      </c>
      <c r="AA1" s="36">
        <v>1925</v>
      </c>
      <c r="AB1" s="36">
        <v>1926</v>
      </c>
      <c r="AC1" s="36">
        <v>1927</v>
      </c>
      <c r="AD1" s="36">
        <v>1928</v>
      </c>
      <c r="AE1" s="36">
        <v>1929</v>
      </c>
      <c r="AF1" s="36">
        <v>1930</v>
      </c>
      <c r="AG1" s="36">
        <v>1931</v>
      </c>
      <c r="AH1" s="36">
        <v>1932</v>
      </c>
      <c r="AI1" s="36">
        <v>1933</v>
      </c>
      <c r="AJ1" s="36">
        <v>1934</v>
      </c>
      <c r="AK1" s="36">
        <v>1935</v>
      </c>
      <c r="AL1" s="36">
        <v>1936</v>
      </c>
      <c r="AM1" s="36">
        <v>1937</v>
      </c>
      <c r="AN1" s="36">
        <v>1938</v>
      </c>
      <c r="AO1" s="36">
        <v>1939</v>
      </c>
      <c r="AP1" s="36">
        <v>1940</v>
      </c>
      <c r="AQ1" s="36">
        <v>1941</v>
      </c>
      <c r="AR1" s="36">
        <v>1942</v>
      </c>
      <c r="AS1" s="36">
        <v>1943</v>
      </c>
      <c r="AT1" s="36">
        <v>1944</v>
      </c>
      <c r="AU1" s="36">
        <v>1945</v>
      </c>
      <c r="AV1" s="36">
        <v>1946</v>
      </c>
      <c r="AW1" s="36">
        <v>1947</v>
      </c>
      <c r="AX1" s="36">
        <v>1948</v>
      </c>
      <c r="AY1" s="36">
        <v>1949</v>
      </c>
      <c r="AZ1" s="36">
        <v>1950</v>
      </c>
      <c r="BA1" s="36">
        <v>1951</v>
      </c>
      <c r="BB1" s="36">
        <v>1952</v>
      </c>
      <c r="BC1" s="36">
        <v>1953</v>
      </c>
      <c r="BD1" s="36">
        <v>1954</v>
      </c>
      <c r="BE1" s="36">
        <v>1955</v>
      </c>
      <c r="BF1" s="36">
        <v>1956</v>
      </c>
      <c r="BG1" s="36">
        <v>1957</v>
      </c>
      <c r="BH1" s="36">
        <v>1958</v>
      </c>
      <c r="BI1" s="36">
        <v>1959</v>
      </c>
      <c r="BJ1" s="36">
        <v>1960</v>
      </c>
      <c r="BK1" s="36">
        <v>1961</v>
      </c>
      <c r="BL1" s="36">
        <v>1962</v>
      </c>
      <c r="BM1" s="36">
        <v>1963</v>
      </c>
      <c r="BN1" s="36">
        <v>1964</v>
      </c>
      <c r="BO1" s="36">
        <v>1965</v>
      </c>
      <c r="BP1" s="36">
        <v>1966</v>
      </c>
      <c r="BQ1" s="36">
        <v>1967</v>
      </c>
      <c r="BR1" s="36">
        <v>1968</v>
      </c>
      <c r="BS1" s="36">
        <v>1969</v>
      </c>
      <c r="BT1" s="36">
        <v>1970</v>
      </c>
      <c r="BU1" s="36">
        <v>1971</v>
      </c>
      <c r="BV1" s="36">
        <v>1972</v>
      </c>
      <c r="BW1" s="36">
        <v>1973</v>
      </c>
      <c r="BX1" s="36">
        <v>1974</v>
      </c>
      <c r="BY1" s="36">
        <v>1975</v>
      </c>
      <c r="BZ1" s="36">
        <v>1976</v>
      </c>
      <c r="CA1" s="36">
        <v>1977</v>
      </c>
      <c r="CB1" s="36">
        <v>1978</v>
      </c>
      <c r="CC1" s="36">
        <v>1979</v>
      </c>
      <c r="CD1" s="36">
        <v>1980</v>
      </c>
      <c r="CE1" s="36">
        <v>1981</v>
      </c>
      <c r="CF1" s="36">
        <v>1982</v>
      </c>
      <c r="CG1" s="36">
        <v>1983</v>
      </c>
      <c r="CH1" s="36">
        <v>1984</v>
      </c>
      <c r="CI1" s="36">
        <v>1985</v>
      </c>
      <c r="CJ1" s="36">
        <v>1986</v>
      </c>
      <c r="CK1" s="36">
        <v>1987</v>
      </c>
      <c r="CL1" s="36">
        <v>1988</v>
      </c>
      <c r="CM1" s="36">
        <v>1989</v>
      </c>
      <c r="CN1" s="36">
        <v>1990</v>
      </c>
      <c r="CO1" s="36">
        <v>1991</v>
      </c>
      <c r="CP1" s="36">
        <v>1992</v>
      </c>
      <c r="CQ1" s="36">
        <v>1993</v>
      </c>
      <c r="CR1" s="36">
        <v>1994</v>
      </c>
      <c r="CS1" s="36">
        <v>1995</v>
      </c>
      <c r="CT1" s="36">
        <v>1996</v>
      </c>
      <c r="CU1" s="36">
        <v>1997</v>
      </c>
      <c r="CV1" s="36">
        <v>1998</v>
      </c>
      <c r="CW1" s="36">
        <v>1999</v>
      </c>
      <c r="CX1" s="36">
        <v>2000</v>
      </c>
      <c r="CY1" s="36">
        <v>2001</v>
      </c>
      <c r="CZ1" s="36">
        <v>2002</v>
      </c>
      <c r="DA1" s="36">
        <v>2003</v>
      </c>
      <c r="DB1" s="36">
        <v>2004</v>
      </c>
      <c r="DC1" s="36">
        <v>2005</v>
      </c>
      <c r="DD1" s="36">
        <v>2006</v>
      </c>
      <c r="DE1" s="36">
        <v>2007</v>
      </c>
      <c r="DF1" s="36">
        <v>2008</v>
      </c>
      <c r="DG1" s="36">
        <v>2009</v>
      </c>
      <c r="DH1" s="36">
        <v>2010</v>
      </c>
      <c r="DI1" s="36">
        <v>2011</v>
      </c>
      <c r="DJ1" s="36">
        <v>2012</v>
      </c>
      <c r="DK1" s="36">
        <v>2013</v>
      </c>
      <c r="DL1" s="36">
        <v>2014</v>
      </c>
      <c r="DM1" s="36">
        <v>2015</v>
      </c>
      <c r="DN1" s="36">
        <v>2016</v>
      </c>
      <c r="DO1" s="36">
        <v>2017</v>
      </c>
      <c r="DP1" s="36">
        <v>2018</v>
      </c>
      <c r="DQ1" s="36">
        <v>2019</v>
      </c>
      <c r="DR1" s="36">
        <v>2020</v>
      </c>
      <c r="DS1" s="36">
        <v>2021</v>
      </c>
      <c r="DT1" s="36">
        <v>2022</v>
      </c>
      <c r="DU1" s="36">
        <v>2023</v>
      </c>
      <c r="DV1" s="36">
        <v>2024</v>
      </c>
      <c r="DW1" s="36">
        <v>2025</v>
      </c>
      <c r="DX1" s="36">
        <v>2026</v>
      </c>
    </row>
    <row r="2" spans="1:176" ht="15" customHeight="1" x14ac:dyDescent="0.35">
      <c r="A2" s="72" t="s">
        <v>18</v>
      </c>
      <c r="B2" s="15">
        <v>0</v>
      </c>
      <c r="C2" s="15">
        <v>0</v>
      </c>
      <c r="D2" s="15">
        <v>0</v>
      </c>
      <c r="E2" s="15">
        <v>0</v>
      </c>
      <c r="F2" s="15">
        <v>0</v>
      </c>
      <c r="G2" s="15">
        <v>0</v>
      </c>
      <c r="H2" s="15">
        <v>0</v>
      </c>
      <c r="I2" s="15">
        <v>0</v>
      </c>
      <c r="J2" s="15">
        <v>0</v>
      </c>
      <c r="K2" s="15">
        <v>0</v>
      </c>
      <c r="L2" s="15">
        <v>0</v>
      </c>
      <c r="M2" s="15">
        <v>0</v>
      </c>
      <c r="N2" s="15">
        <v>0</v>
      </c>
      <c r="O2" s="15">
        <v>0</v>
      </c>
      <c r="P2" s="15">
        <v>0</v>
      </c>
      <c r="Q2" s="15">
        <v>0</v>
      </c>
      <c r="R2" s="15">
        <v>0</v>
      </c>
      <c r="S2" s="15">
        <v>0</v>
      </c>
      <c r="T2" s="15">
        <v>0</v>
      </c>
      <c r="U2" s="15">
        <v>0</v>
      </c>
      <c r="V2" s="15">
        <v>0</v>
      </c>
      <c r="W2" s="15">
        <v>0</v>
      </c>
      <c r="X2" s="15">
        <v>0</v>
      </c>
      <c r="Y2" s="15">
        <v>0</v>
      </c>
      <c r="Z2" s="15">
        <v>0</v>
      </c>
      <c r="AA2" s="15">
        <v>0</v>
      </c>
      <c r="AB2" s="15">
        <v>0</v>
      </c>
      <c r="AC2" s="15">
        <v>0</v>
      </c>
      <c r="AD2" s="15">
        <v>0</v>
      </c>
      <c r="AE2" s="15">
        <v>0</v>
      </c>
      <c r="AF2" s="4">
        <v>0</v>
      </c>
      <c r="AG2" s="4">
        <v>0</v>
      </c>
      <c r="AH2" s="4">
        <v>0</v>
      </c>
      <c r="AI2" s="4">
        <v>0</v>
      </c>
      <c r="AJ2" s="4">
        <v>0</v>
      </c>
      <c r="AK2" s="4">
        <v>0</v>
      </c>
      <c r="AL2" s="4">
        <v>0</v>
      </c>
      <c r="AM2" s="4">
        <v>0.02</v>
      </c>
      <c r="AN2" s="4">
        <v>0.02</v>
      </c>
      <c r="AO2" s="4">
        <v>0.02</v>
      </c>
      <c r="AP2" s="4">
        <v>0.02</v>
      </c>
      <c r="AQ2" s="4">
        <v>0.02</v>
      </c>
      <c r="AR2" s="4">
        <v>0.02</v>
      </c>
      <c r="AS2" s="4">
        <v>0.02</v>
      </c>
      <c r="AT2" s="4">
        <v>0.02</v>
      </c>
      <c r="AU2" s="4">
        <v>0.02</v>
      </c>
      <c r="AV2" s="4">
        <v>0.02</v>
      </c>
      <c r="AW2" s="4">
        <v>0.02</v>
      </c>
      <c r="AX2" s="4">
        <v>0.02</v>
      </c>
      <c r="AY2" s="4">
        <v>0.02</v>
      </c>
      <c r="AZ2" s="4">
        <v>0.02</v>
      </c>
      <c r="BA2" s="4">
        <v>0.03</v>
      </c>
      <c r="BB2" s="4">
        <v>0.03</v>
      </c>
      <c r="BC2" s="4">
        <v>0.03</v>
      </c>
      <c r="BD2" s="4">
        <v>0.03</v>
      </c>
      <c r="BE2" s="4">
        <v>0.03</v>
      </c>
      <c r="BF2" s="4">
        <v>0.03</v>
      </c>
      <c r="BG2" s="4">
        <v>0.03</v>
      </c>
      <c r="BH2" s="4">
        <v>0.03</v>
      </c>
      <c r="BI2" s="4">
        <v>0.03</v>
      </c>
      <c r="BJ2" s="4">
        <v>0.03</v>
      </c>
      <c r="BK2" s="4">
        <v>0.03</v>
      </c>
      <c r="BL2" s="4">
        <v>0.03</v>
      </c>
      <c r="BM2" s="4">
        <v>0.03</v>
      </c>
      <c r="BN2" s="4">
        <v>0.04</v>
      </c>
      <c r="BO2" s="4">
        <v>0.04</v>
      </c>
      <c r="BP2" s="4">
        <v>0.04</v>
      </c>
      <c r="BQ2" s="4">
        <v>0.04</v>
      </c>
      <c r="BR2" s="4">
        <v>0.04</v>
      </c>
      <c r="BS2" s="4">
        <v>0.04</v>
      </c>
      <c r="BT2" s="4">
        <v>0.04</v>
      </c>
      <c r="BU2" s="4">
        <v>0.04</v>
      </c>
      <c r="BV2" s="4">
        <v>0.04</v>
      </c>
      <c r="BW2" s="4">
        <v>0.04</v>
      </c>
      <c r="BX2" s="4">
        <v>0.04</v>
      </c>
      <c r="BY2" s="4">
        <v>0.04</v>
      </c>
      <c r="BZ2" s="4">
        <v>0.04</v>
      </c>
      <c r="CA2" s="4">
        <v>0.04</v>
      </c>
      <c r="CB2" s="4">
        <v>0.04</v>
      </c>
      <c r="CC2" s="4">
        <v>0.04</v>
      </c>
      <c r="CD2" s="4">
        <v>0.04</v>
      </c>
      <c r="CE2" s="4">
        <v>0.04</v>
      </c>
      <c r="CF2" s="4">
        <v>0.04</v>
      </c>
      <c r="CG2" s="4">
        <v>0.04</v>
      </c>
      <c r="CH2" s="4">
        <v>4.8000000000000001E-2</v>
      </c>
      <c r="CI2" s="4">
        <v>4.8000000000000001E-2</v>
      </c>
      <c r="CJ2" s="4">
        <v>0.05</v>
      </c>
      <c r="CK2" s="4">
        <v>0.05</v>
      </c>
      <c r="CL2" s="4">
        <v>0.05</v>
      </c>
      <c r="CM2" s="4">
        <v>0.05</v>
      </c>
      <c r="CN2" s="4">
        <v>0.05</v>
      </c>
      <c r="CO2" s="4">
        <v>0.05</v>
      </c>
      <c r="CP2" s="4">
        <v>0.05</v>
      </c>
      <c r="CQ2" s="4">
        <v>0.05</v>
      </c>
      <c r="CR2" s="4">
        <v>0.05</v>
      </c>
      <c r="CS2" s="4">
        <v>0.04</v>
      </c>
      <c r="CT2" s="4">
        <v>0.04</v>
      </c>
      <c r="CU2" s="4">
        <v>0.04</v>
      </c>
      <c r="CV2" s="4">
        <v>0.04</v>
      </c>
      <c r="CW2" s="4">
        <v>0.04</v>
      </c>
      <c r="CX2" s="4">
        <v>0.04</v>
      </c>
      <c r="CY2" s="4">
        <v>0.04</v>
      </c>
      <c r="CZ2" s="4">
        <v>0.04</v>
      </c>
      <c r="DA2" s="4">
        <v>0.04</v>
      </c>
      <c r="DB2" s="4">
        <v>0.04</v>
      </c>
      <c r="DC2" s="4">
        <v>0.04</v>
      </c>
      <c r="DD2" s="4">
        <v>0.04</v>
      </c>
      <c r="DE2" s="4">
        <v>0.04</v>
      </c>
      <c r="DF2" s="4">
        <v>0.04</v>
      </c>
      <c r="DG2" s="4">
        <v>0.04</v>
      </c>
      <c r="DH2" s="4">
        <v>0.04</v>
      </c>
      <c r="DI2" s="4">
        <v>0.04</v>
      </c>
      <c r="DJ2" s="4">
        <v>0.04</v>
      </c>
      <c r="DK2" s="4">
        <v>0.04</v>
      </c>
      <c r="DL2" s="4">
        <v>0.04</v>
      </c>
      <c r="DM2" s="4">
        <v>0.04</v>
      </c>
      <c r="DN2" s="4">
        <v>0.04</v>
      </c>
      <c r="DO2" s="4">
        <v>0.04</v>
      </c>
      <c r="DP2" s="4">
        <v>0.04</v>
      </c>
      <c r="DQ2" s="4">
        <v>0.04</v>
      </c>
      <c r="DR2" s="4">
        <v>0.04</v>
      </c>
      <c r="DS2" s="4">
        <v>0.04</v>
      </c>
      <c r="DT2" s="4">
        <v>0.04</v>
      </c>
      <c r="DU2" s="4">
        <v>0.04</v>
      </c>
      <c r="DV2" s="4">
        <v>0.04</v>
      </c>
      <c r="DW2" s="4">
        <v>0.04</v>
      </c>
      <c r="DX2" s="4">
        <v>0.04</v>
      </c>
      <c r="DY2" s="7"/>
      <c r="DZ2" s="7"/>
      <c r="EA2" s="7"/>
      <c r="EB2" s="7"/>
      <c r="EC2" s="7"/>
      <c r="ED2" s="7"/>
      <c r="EE2" s="7"/>
      <c r="EF2" s="7"/>
      <c r="EG2" s="7"/>
      <c r="EH2" s="7"/>
      <c r="EI2" s="7"/>
      <c r="EJ2" s="7"/>
      <c r="EK2" s="7"/>
      <c r="EL2" s="7"/>
      <c r="EM2" s="7"/>
      <c r="EN2" s="7"/>
      <c r="EO2" s="7"/>
      <c r="EP2" s="7"/>
      <c r="EQ2" s="7"/>
      <c r="ER2" s="7"/>
      <c r="ES2" s="7"/>
      <c r="ET2" s="7"/>
      <c r="EU2" s="7"/>
      <c r="EV2" s="7"/>
      <c r="EW2" s="7"/>
      <c r="EX2" s="7"/>
      <c r="EY2" s="7"/>
      <c r="EZ2" s="7"/>
      <c r="FA2" s="7"/>
      <c r="FB2" s="7"/>
      <c r="FC2" s="7"/>
      <c r="FD2" s="7"/>
      <c r="FE2" s="7"/>
      <c r="FF2" s="7"/>
      <c r="FG2" s="7"/>
      <c r="FH2" s="7"/>
      <c r="FI2" s="7"/>
      <c r="FJ2" s="7"/>
      <c r="FK2" s="7"/>
      <c r="FL2" s="7"/>
      <c r="FM2" s="7"/>
      <c r="FN2" s="7"/>
      <c r="FO2" s="7"/>
      <c r="FP2" s="7"/>
      <c r="FQ2" s="7"/>
      <c r="FR2" s="7"/>
      <c r="FS2" s="7"/>
      <c r="FT2" s="7"/>
    </row>
    <row r="3" spans="1:176" ht="15" customHeight="1" x14ac:dyDescent="0.35">
      <c r="A3" s="73" t="s">
        <v>19</v>
      </c>
      <c r="B3" s="15">
        <v>0</v>
      </c>
      <c r="C3" s="15">
        <v>0</v>
      </c>
      <c r="D3" s="15">
        <v>0</v>
      </c>
      <c r="E3" s="15">
        <v>0</v>
      </c>
      <c r="F3" s="15">
        <v>0</v>
      </c>
      <c r="G3" s="15">
        <v>0</v>
      </c>
      <c r="H3" s="15">
        <v>0</v>
      </c>
      <c r="I3" s="15">
        <v>0</v>
      </c>
      <c r="J3" s="15">
        <v>0</v>
      </c>
      <c r="K3" s="15">
        <v>0</v>
      </c>
      <c r="L3" s="15">
        <v>0</v>
      </c>
      <c r="M3" s="15">
        <v>0</v>
      </c>
      <c r="N3" s="15">
        <v>0</v>
      </c>
      <c r="O3" s="15">
        <v>0</v>
      </c>
      <c r="P3" s="15">
        <v>0</v>
      </c>
      <c r="Q3" s="15">
        <v>0</v>
      </c>
      <c r="R3" s="15">
        <v>0</v>
      </c>
      <c r="S3" s="15">
        <v>0</v>
      </c>
      <c r="T3" s="15">
        <v>0</v>
      </c>
      <c r="U3" s="15">
        <v>0</v>
      </c>
      <c r="V3" s="15">
        <v>0</v>
      </c>
      <c r="W3" s="15">
        <v>0</v>
      </c>
      <c r="X3" s="15">
        <v>0</v>
      </c>
      <c r="Y3" s="15">
        <v>0</v>
      </c>
      <c r="Z3" s="15">
        <v>0</v>
      </c>
      <c r="AA3" s="15">
        <v>0</v>
      </c>
      <c r="AB3" s="15">
        <v>0</v>
      </c>
      <c r="AC3" s="15">
        <v>0</v>
      </c>
      <c r="AD3" s="15">
        <v>0</v>
      </c>
      <c r="AE3" s="15">
        <v>0</v>
      </c>
      <c r="AF3" s="4">
        <v>0</v>
      </c>
      <c r="AG3" s="4">
        <v>0</v>
      </c>
      <c r="AH3" s="4">
        <v>0</v>
      </c>
      <c r="AI3" s="4">
        <v>0</v>
      </c>
      <c r="AJ3" s="4">
        <v>0</v>
      </c>
      <c r="AK3" s="4">
        <v>0</v>
      </c>
      <c r="AL3" s="4">
        <v>0</v>
      </c>
      <c r="AM3" s="4">
        <v>0</v>
      </c>
      <c r="AN3" s="4">
        <v>0</v>
      </c>
      <c r="AO3" s="4">
        <v>0</v>
      </c>
      <c r="AP3" s="4">
        <v>0</v>
      </c>
      <c r="AQ3" s="4">
        <v>0</v>
      </c>
      <c r="AR3" s="4">
        <v>0</v>
      </c>
      <c r="AS3" s="4">
        <v>0</v>
      </c>
      <c r="AT3" s="4">
        <v>0</v>
      </c>
      <c r="AU3" s="4">
        <v>0</v>
      </c>
      <c r="AV3" s="4">
        <v>0</v>
      </c>
      <c r="AW3" s="4">
        <v>0</v>
      </c>
      <c r="AX3" s="4">
        <v>0</v>
      </c>
      <c r="AY3" s="4">
        <v>0</v>
      </c>
      <c r="AZ3" s="4">
        <v>0</v>
      </c>
      <c r="BA3" s="4">
        <v>0</v>
      </c>
      <c r="BB3" s="4">
        <v>0</v>
      </c>
      <c r="BC3" s="4">
        <v>0</v>
      </c>
      <c r="BD3" s="4">
        <v>0</v>
      </c>
      <c r="BE3" s="4">
        <v>0</v>
      </c>
      <c r="BF3" s="4">
        <v>0</v>
      </c>
      <c r="BG3" s="4">
        <v>0</v>
      </c>
      <c r="BH3" s="4">
        <v>0</v>
      </c>
      <c r="BI3" s="4">
        <v>0</v>
      </c>
      <c r="BJ3" s="4">
        <v>0</v>
      </c>
      <c r="BK3" s="4">
        <v>0</v>
      </c>
      <c r="BL3" s="4">
        <v>0</v>
      </c>
      <c r="BM3" s="4">
        <v>0</v>
      </c>
      <c r="BN3" s="4">
        <v>0</v>
      </c>
      <c r="BO3" s="4">
        <v>0</v>
      </c>
      <c r="BP3" s="4">
        <v>0</v>
      </c>
      <c r="BQ3" s="4">
        <v>0</v>
      </c>
      <c r="BR3" s="4">
        <v>0</v>
      </c>
      <c r="BS3" s="4">
        <v>0</v>
      </c>
      <c r="BT3" s="4">
        <v>0</v>
      </c>
      <c r="BU3" s="4">
        <v>0</v>
      </c>
      <c r="BV3" s="4">
        <v>0</v>
      </c>
      <c r="BW3" s="4">
        <v>0</v>
      </c>
      <c r="BX3" s="4">
        <v>0</v>
      </c>
      <c r="BY3" s="4">
        <v>0</v>
      </c>
      <c r="BZ3" s="4">
        <v>0</v>
      </c>
      <c r="CA3" s="4">
        <v>0</v>
      </c>
      <c r="CB3" s="4">
        <v>0</v>
      </c>
      <c r="CC3" s="4">
        <v>0</v>
      </c>
      <c r="CD3" s="4">
        <v>0</v>
      </c>
      <c r="CE3" s="4">
        <v>0</v>
      </c>
      <c r="CF3" s="4">
        <v>0</v>
      </c>
      <c r="CG3" s="4">
        <v>0</v>
      </c>
      <c r="CH3" s="4">
        <v>0</v>
      </c>
      <c r="CI3" s="4">
        <v>0</v>
      </c>
      <c r="CJ3" s="4">
        <v>0</v>
      </c>
      <c r="CK3" s="4">
        <v>0</v>
      </c>
      <c r="CL3" s="4">
        <v>0</v>
      </c>
      <c r="CM3" s="4">
        <v>0</v>
      </c>
      <c r="CN3" s="4">
        <v>0</v>
      </c>
      <c r="CO3" s="4">
        <v>0</v>
      </c>
      <c r="CP3" s="4">
        <v>0</v>
      </c>
      <c r="CQ3" s="4">
        <v>0</v>
      </c>
      <c r="CR3" s="4">
        <v>0</v>
      </c>
      <c r="CS3" s="4">
        <v>0</v>
      </c>
      <c r="CT3" s="4">
        <v>0</v>
      </c>
      <c r="CU3" s="4">
        <v>0</v>
      </c>
      <c r="CV3" s="4">
        <v>0</v>
      </c>
      <c r="CW3" s="4">
        <v>0</v>
      </c>
      <c r="CX3" s="4">
        <v>0</v>
      </c>
      <c r="CY3" s="4">
        <v>0</v>
      </c>
      <c r="CZ3" s="4">
        <v>0</v>
      </c>
      <c r="DA3" s="4">
        <v>0</v>
      </c>
      <c r="DB3" s="4">
        <v>0</v>
      </c>
      <c r="DC3" s="4">
        <v>0</v>
      </c>
      <c r="DD3" s="4">
        <v>0</v>
      </c>
      <c r="DE3" s="4">
        <v>0</v>
      </c>
      <c r="DF3" s="4">
        <v>0</v>
      </c>
      <c r="DG3" s="4">
        <v>0</v>
      </c>
      <c r="DH3" s="4">
        <v>0</v>
      </c>
      <c r="DI3" s="4">
        <v>0</v>
      </c>
      <c r="DJ3" s="4">
        <v>0</v>
      </c>
      <c r="DK3" s="4">
        <v>0</v>
      </c>
      <c r="DL3" s="4">
        <v>0</v>
      </c>
      <c r="DM3" s="4">
        <v>0</v>
      </c>
      <c r="DN3" s="4">
        <v>0</v>
      </c>
      <c r="DO3" s="4">
        <v>0</v>
      </c>
      <c r="DP3" s="4">
        <v>0</v>
      </c>
      <c r="DQ3" s="4">
        <v>0</v>
      </c>
      <c r="DR3" s="4">
        <v>0</v>
      </c>
      <c r="DS3" s="4">
        <v>0</v>
      </c>
      <c r="DT3" s="4">
        <v>0</v>
      </c>
      <c r="DU3" s="4">
        <v>0</v>
      </c>
      <c r="DV3" s="4">
        <v>0</v>
      </c>
      <c r="DW3" s="4">
        <v>0</v>
      </c>
      <c r="DX3" s="4">
        <v>0</v>
      </c>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J3" s="7"/>
      <c r="FK3" s="7"/>
      <c r="FL3" s="7"/>
      <c r="FM3" s="7"/>
      <c r="FN3" s="7"/>
      <c r="FO3" s="7"/>
      <c r="FP3" s="7"/>
      <c r="FQ3" s="7"/>
      <c r="FR3" s="7"/>
      <c r="FS3" s="7"/>
      <c r="FT3" s="7"/>
    </row>
    <row r="4" spans="1:176" ht="15" customHeight="1" x14ac:dyDescent="0.35">
      <c r="A4" s="73" t="s">
        <v>20</v>
      </c>
      <c r="B4" s="15">
        <v>0</v>
      </c>
      <c r="C4" s="15">
        <v>0</v>
      </c>
      <c r="D4" s="15">
        <v>0</v>
      </c>
      <c r="E4" s="15">
        <v>0</v>
      </c>
      <c r="F4" s="15">
        <v>0</v>
      </c>
      <c r="G4" s="15">
        <v>0</v>
      </c>
      <c r="H4" s="15">
        <v>0</v>
      </c>
      <c r="I4" s="15">
        <v>0</v>
      </c>
      <c r="J4" s="15">
        <v>0</v>
      </c>
      <c r="K4" s="15">
        <v>0</v>
      </c>
      <c r="L4" s="15">
        <v>0</v>
      </c>
      <c r="M4" s="15">
        <v>0</v>
      </c>
      <c r="N4" s="15">
        <v>0</v>
      </c>
      <c r="O4" s="15">
        <v>0</v>
      </c>
      <c r="P4" s="15">
        <v>0</v>
      </c>
      <c r="Q4" s="15">
        <v>0</v>
      </c>
      <c r="R4" s="15">
        <v>0</v>
      </c>
      <c r="S4" s="15">
        <v>0</v>
      </c>
      <c r="T4" s="15">
        <v>0</v>
      </c>
      <c r="U4" s="15">
        <v>0</v>
      </c>
      <c r="V4" s="15">
        <v>0</v>
      </c>
      <c r="W4" s="15">
        <v>0</v>
      </c>
      <c r="X4" s="15">
        <v>0</v>
      </c>
      <c r="Y4" s="15">
        <v>0</v>
      </c>
      <c r="Z4" s="15">
        <v>0</v>
      </c>
      <c r="AA4" s="15">
        <v>0</v>
      </c>
      <c r="AB4" s="15">
        <v>0</v>
      </c>
      <c r="AC4" s="15">
        <v>0</v>
      </c>
      <c r="AD4" s="15">
        <v>0</v>
      </c>
      <c r="AE4" s="15">
        <v>0</v>
      </c>
      <c r="AF4" s="4">
        <v>0</v>
      </c>
      <c r="AG4" s="4">
        <v>0</v>
      </c>
      <c r="AH4" s="4">
        <v>0</v>
      </c>
      <c r="AI4" s="4">
        <v>1.4999999999999999E-2</v>
      </c>
      <c r="AJ4" s="4">
        <v>0.02</v>
      </c>
      <c r="AK4" s="4">
        <v>0.02</v>
      </c>
      <c r="AL4" s="4">
        <v>0.02</v>
      </c>
      <c r="AM4" s="4">
        <v>0.02</v>
      </c>
      <c r="AN4" s="4">
        <v>0.02</v>
      </c>
      <c r="AO4" s="4">
        <v>0.02</v>
      </c>
      <c r="AP4" s="4">
        <v>0.02</v>
      </c>
      <c r="AQ4" s="4">
        <v>0.02</v>
      </c>
      <c r="AR4" s="4">
        <v>0.02</v>
      </c>
      <c r="AS4" s="4">
        <v>0.02</v>
      </c>
      <c r="AT4" s="4">
        <v>0.02</v>
      </c>
      <c r="AU4" s="4">
        <v>0.02</v>
      </c>
      <c r="AV4" s="4">
        <v>0.02</v>
      </c>
      <c r="AW4" s="4">
        <v>0.02</v>
      </c>
      <c r="AX4" s="4">
        <v>0.02</v>
      </c>
      <c r="AY4" s="4">
        <v>0.02</v>
      </c>
      <c r="AZ4" s="4">
        <v>0.02</v>
      </c>
      <c r="BA4" s="4">
        <v>0.02</v>
      </c>
      <c r="BB4" s="4">
        <v>0.02</v>
      </c>
      <c r="BC4" s="4">
        <v>0.02</v>
      </c>
      <c r="BD4" s="4">
        <v>0.02</v>
      </c>
      <c r="BE4" s="4">
        <v>0.02</v>
      </c>
      <c r="BF4" s="4">
        <v>0.02</v>
      </c>
      <c r="BG4" s="4">
        <v>0.02</v>
      </c>
      <c r="BH4" s="4">
        <v>0.02</v>
      </c>
      <c r="BI4" s="4">
        <v>0.02</v>
      </c>
      <c r="BJ4" s="4">
        <v>0.03</v>
      </c>
      <c r="BK4" s="4">
        <v>0.03</v>
      </c>
      <c r="BL4" s="4">
        <v>0.03</v>
      </c>
      <c r="BM4" s="4">
        <v>0.03</v>
      </c>
      <c r="BN4" s="4">
        <v>0.03</v>
      </c>
      <c r="BO4" s="4">
        <v>0.03</v>
      </c>
      <c r="BP4" s="4">
        <v>0.03</v>
      </c>
      <c r="BQ4" s="4">
        <v>0.03</v>
      </c>
      <c r="BR4" s="4">
        <v>0.03</v>
      </c>
      <c r="BS4" s="4">
        <v>0.03</v>
      </c>
      <c r="BT4" s="4">
        <v>0.03</v>
      </c>
      <c r="BU4" s="4">
        <v>0.03</v>
      </c>
      <c r="BV4" s="4">
        <v>0.03</v>
      </c>
      <c r="BW4" s="4">
        <v>0.03</v>
      </c>
      <c r="BX4" s="4">
        <v>0.03</v>
      </c>
      <c r="BY4" s="4">
        <v>0.04</v>
      </c>
      <c r="BZ4" s="4">
        <v>0.04</v>
      </c>
      <c r="CA4" s="4">
        <v>0.04</v>
      </c>
      <c r="CB4" s="4">
        <v>0.04</v>
      </c>
      <c r="CC4" s="4">
        <v>0.04</v>
      </c>
      <c r="CD4" s="4">
        <v>0.04</v>
      </c>
      <c r="CE4" s="4">
        <v>0.04</v>
      </c>
      <c r="CF4" s="4">
        <v>0.04</v>
      </c>
      <c r="CG4" s="4">
        <v>0.04</v>
      </c>
      <c r="CH4" s="4">
        <v>0.05</v>
      </c>
      <c r="CI4" s="4">
        <v>0.05</v>
      </c>
      <c r="CJ4" s="4">
        <v>0.05</v>
      </c>
      <c r="CK4" s="4">
        <v>0.05</v>
      </c>
      <c r="CL4" s="4">
        <v>0.05</v>
      </c>
      <c r="CM4" s="4">
        <v>0.05</v>
      </c>
      <c r="CN4" s="4">
        <v>0.05</v>
      </c>
      <c r="CO4" s="4">
        <v>0.05</v>
      </c>
      <c r="CP4" s="4">
        <v>0.05</v>
      </c>
      <c r="CQ4" s="4">
        <v>0.05</v>
      </c>
      <c r="CR4" s="4">
        <v>0.05</v>
      </c>
      <c r="CS4" s="4">
        <v>0.05</v>
      </c>
      <c r="CT4" s="4">
        <v>0.05</v>
      </c>
      <c r="CU4" s="4">
        <v>0.05</v>
      </c>
      <c r="CV4" s="4">
        <v>0.05</v>
      </c>
      <c r="CW4" s="4">
        <v>0.05</v>
      </c>
      <c r="CX4" s="4">
        <v>0.05</v>
      </c>
      <c r="CY4" s="4">
        <v>5.6000000000000001E-2</v>
      </c>
      <c r="CZ4" s="4">
        <v>5.6000000000000001E-2</v>
      </c>
      <c r="DA4" s="4">
        <v>5.5999999999999994E-2</v>
      </c>
      <c r="DB4" s="4">
        <v>5.5999999999999994E-2</v>
      </c>
      <c r="DC4" s="4">
        <v>5.6000000000000001E-2</v>
      </c>
      <c r="DD4" s="4">
        <v>5.5999999999999994E-2</v>
      </c>
      <c r="DE4" s="4">
        <v>5.5999999999999994E-2</v>
      </c>
      <c r="DF4" s="4">
        <v>5.5999999999999994E-2</v>
      </c>
      <c r="DG4" s="4">
        <v>5.6000000000000001E-2</v>
      </c>
      <c r="DH4" s="4">
        <v>6.6000000000000003E-2</v>
      </c>
      <c r="DI4" s="4">
        <v>6.6000000000000003E-2</v>
      </c>
      <c r="DJ4" s="4">
        <v>6.6000000000000003E-2</v>
      </c>
      <c r="DK4" s="4">
        <v>5.6000000000000001E-2</v>
      </c>
      <c r="DL4" s="4">
        <v>5.5999999999999994E-2</v>
      </c>
      <c r="DM4" s="4">
        <v>5.5999999999999994E-2</v>
      </c>
      <c r="DN4" s="4">
        <v>5.5999999999999994E-2</v>
      </c>
      <c r="DO4" s="4">
        <v>5.5999999999999994E-2</v>
      </c>
      <c r="DP4" s="4">
        <v>5.5999999999999994E-2</v>
      </c>
      <c r="DQ4" s="4">
        <v>5.5999999999999994E-2</v>
      </c>
      <c r="DR4" s="4">
        <v>5.5999999999999994E-2</v>
      </c>
      <c r="DS4" s="4">
        <v>5.5999999999999994E-2</v>
      </c>
      <c r="DT4" s="4">
        <v>5.5999999999999994E-2</v>
      </c>
      <c r="DU4" s="4">
        <v>5.5999999999999994E-2</v>
      </c>
      <c r="DV4" s="4">
        <v>5.5999999999999994E-2</v>
      </c>
      <c r="DW4" s="4">
        <v>5.6000000000000001E-2</v>
      </c>
      <c r="DX4" s="4">
        <v>5.6000000000000001E-2</v>
      </c>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row>
    <row r="5" spans="1:176" ht="15" customHeight="1" x14ac:dyDescent="0.35">
      <c r="A5" s="73" t="s">
        <v>21</v>
      </c>
      <c r="B5" s="15">
        <v>0</v>
      </c>
      <c r="C5" s="15">
        <v>0</v>
      </c>
      <c r="D5" s="15">
        <v>0</v>
      </c>
      <c r="E5" s="15">
        <v>0</v>
      </c>
      <c r="F5" s="15">
        <v>0</v>
      </c>
      <c r="G5" s="15">
        <v>0</v>
      </c>
      <c r="H5" s="15">
        <v>0</v>
      </c>
      <c r="I5" s="15">
        <v>0</v>
      </c>
      <c r="J5" s="15">
        <v>0</v>
      </c>
      <c r="K5" s="15">
        <v>0</v>
      </c>
      <c r="L5" s="15">
        <v>0</v>
      </c>
      <c r="M5" s="15">
        <v>0</v>
      </c>
      <c r="N5" s="15">
        <v>0</v>
      </c>
      <c r="O5" s="15">
        <v>0</v>
      </c>
      <c r="P5" s="15">
        <v>0</v>
      </c>
      <c r="Q5" s="15">
        <v>0</v>
      </c>
      <c r="R5" s="15">
        <v>0</v>
      </c>
      <c r="S5" s="15">
        <v>0</v>
      </c>
      <c r="T5" s="15">
        <v>0</v>
      </c>
      <c r="U5" s="15">
        <v>0</v>
      </c>
      <c r="V5" s="15">
        <v>0</v>
      </c>
      <c r="W5" s="15">
        <v>0</v>
      </c>
      <c r="X5" s="15">
        <v>0</v>
      </c>
      <c r="Y5" s="15">
        <v>0</v>
      </c>
      <c r="Z5" s="15">
        <v>0</v>
      </c>
      <c r="AA5" s="15">
        <v>0</v>
      </c>
      <c r="AB5" s="15">
        <v>0</v>
      </c>
      <c r="AC5" s="15">
        <v>0</v>
      </c>
      <c r="AD5" s="15">
        <v>0</v>
      </c>
      <c r="AE5" s="15">
        <v>0</v>
      </c>
      <c r="AF5" s="4">
        <v>0</v>
      </c>
      <c r="AG5" s="4">
        <v>0</v>
      </c>
      <c r="AH5" s="4">
        <v>0</v>
      </c>
      <c r="AI5" s="4">
        <v>0</v>
      </c>
      <c r="AJ5" s="4">
        <v>0</v>
      </c>
      <c r="AK5" s="4">
        <v>0.02</v>
      </c>
      <c r="AL5" s="4">
        <v>0.02</v>
      </c>
      <c r="AM5" s="4">
        <v>0.02</v>
      </c>
      <c r="AN5" s="4">
        <v>0.02</v>
      </c>
      <c r="AO5" s="4">
        <v>0.02</v>
      </c>
      <c r="AP5" s="4">
        <v>0.02</v>
      </c>
      <c r="AQ5" s="4">
        <v>0.02</v>
      </c>
      <c r="AR5" s="4">
        <v>0.02</v>
      </c>
      <c r="AS5" s="4">
        <v>0.02</v>
      </c>
      <c r="AT5" s="4">
        <v>0.02</v>
      </c>
      <c r="AU5" s="4">
        <v>0.02</v>
      </c>
      <c r="AV5" s="4">
        <v>0.02</v>
      </c>
      <c r="AW5" s="4">
        <v>0.02</v>
      </c>
      <c r="AX5" s="4">
        <v>0.02</v>
      </c>
      <c r="AY5" s="4">
        <v>0.02</v>
      </c>
      <c r="AZ5" s="4">
        <v>0.02</v>
      </c>
      <c r="BA5" s="4">
        <v>0.02</v>
      </c>
      <c r="BB5" s="4">
        <v>0.02</v>
      </c>
      <c r="BC5" s="4">
        <v>0.02</v>
      </c>
      <c r="BD5" s="4">
        <v>0.02</v>
      </c>
      <c r="BE5" s="4">
        <v>0.02</v>
      </c>
      <c r="BF5" s="4">
        <v>0.02</v>
      </c>
      <c r="BG5" s="4">
        <v>0.02</v>
      </c>
      <c r="BH5" s="4">
        <v>0.03</v>
      </c>
      <c r="BI5" s="4">
        <v>0.03</v>
      </c>
      <c r="BJ5" s="4">
        <v>0.03</v>
      </c>
      <c r="BK5" s="4">
        <v>0.03</v>
      </c>
      <c r="BL5" s="4">
        <v>0.03</v>
      </c>
      <c r="BM5" s="4">
        <v>0.03</v>
      </c>
      <c r="BN5" s="4">
        <v>0.03</v>
      </c>
      <c r="BO5" s="4">
        <v>0.03</v>
      </c>
      <c r="BP5" s="4">
        <v>0.03</v>
      </c>
      <c r="BQ5" s="4">
        <v>0.03</v>
      </c>
      <c r="BR5" s="4">
        <v>0.03</v>
      </c>
      <c r="BS5" s="4">
        <v>0.03</v>
      </c>
      <c r="BT5" s="4">
        <v>0.03</v>
      </c>
      <c r="BU5" s="4">
        <v>0.03</v>
      </c>
      <c r="BV5" s="4">
        <v>0.03</v>
      </c>
      <c r="BW5" s="4">
        <v>0.03</v>
      </c>
      <c r="BX5" s="4">
        <v>0.03</v>
      </c>
      <c r="BY5" s="4">
        <v>0.03</v>
      </c>
      <c r="BZ5" s="4">
        <v>0.03</v>
      </c>
      <c r="CA5" s="4">
        <v>0.03</v>
      </c>
      <c r="CB5" s="4">
        <v>0.03</v>
      </c>
      <c r="CC5" s="4">
        <v>0.03</v>
      </c>
      <c r="CD5" s="4">
        <v>0.03</v>
      </c>
      <c r="CE5" s="4">
        <v>0.03</v>
      </c>
      <c r="CF5" s="4">
        <v>0.03</v>
      </c>
      <c r="CG5" s="4">
        <v>0.04</v>
      </c>
      <c r="CH5" s="4">
        <v>0.04</v>
      </c>
      <c r="CI5" s="4">
        <v>0.04</v>
      </c>
      <c r="CJ5" s="4">
        <v>0.04</v>
      </c>
      <c r="CK5" s="4">
        <v>0.04</v>
      </c>
      <c r="CL5" s="4">
        <v>0.04</v>
      </c>
      <c r="CM5" s="4">
        <v>0.04</v>
      </c>
      <c r="CN5" s="4">
        <v>0.04</v>
      </c>
      <c r="CO5" s="4">
        <v>4.4999999999999998E-2</v>
      </c>
      <c r="CP5" s="4">
        <v>4.4999999999999998E-2</v>
      </c>
      <c r="CQ5" s="4">
        <v>4.4999999999999998E-2</v>
      </c>
      <c r="CR5" s="4">
        <v>4.4999999999999998E-2</v>
      </c>
      <c r="CS5" s="4">
        <v>4.4999999999999998E-2</v>
      </c>
      <c r="CT5" s="4">
        <v>4.4999999999999998E-2</v>
      </c>
      <c r="CU5" s="4">
        <v>4.6249999999999999E-2</v>
      </c>
      <c r="CV5" s="4">
        <v>4.6249999999999999E-2</v>
      </c>
      <c r="CW5" s="4">
        <v>4.6249999999999999E-2</v>
      </c>
      <c r="CX5" s="4">
        <v>5.1249999999999997E-2</v>
      </c>
      <c r="CY5" s="4">
        <v>5.1249999999999997E-2</v>
      </c>
      <c r="CZ5" s="4">
        <v>5.1249999999999997E-2</v>
      </c>
      <c r="DA5" s="4">
        <v>5.1249999999999997E-2</v>
      </c>
      <c r="DB5" s="4">
        <v>5.1249999999999997E-2</v>
      </c>
      <c r="DC5" s="4">
        <v>0.06</v>
      </c>
      <c r="DD5" s="4">
        <v>0.06</v>
      </c>
      <c r="DE5" s="4">
        <v>0.06</v>
      </c>
      <c r="DF5" s="4">
        <v>0.06</v>
      </c>
      <c r="DG5" s="4">
        <v>0.06</v>
      </c>
      <c r="DH5" s="4">
        <v>0.06</v>
      </c>
      <c r="DI5" s="4">
        <v>0.06</v>
      </c>
      <c r="DJ5" s="4">
        <v>0.06</v>
      </c>
      <c r="DK5" s="4">
        <v>6.5000000000000002E-2</v>
      </c>
      <c r="DL5" s="4">
        <v>6.5000000000000002E-2</v>
      </c>
      <c r="DM5" s="4">
        <v>6.5000000000000002E-2</v>
      </c>
      <c r="DN5" s="4">
        <v>6.5000000000000002E-2</v>
      </c>
      <c r="DO5" s="4">
        <v>6.5000000000000002E-2</v>
      </c>
      <c r="DP5" s="4">
        <v>6.5000000000000002E-2</v>
      </c>
      <c r="DQ5" s="4">
        <v>6.5000000000000002E-2</v>
      </c>
      <c r="DR5" s="4">
        <v>6.5000000000000002E-2</v>
      </c>
      <c r="DS5" s="4">
        <v>6.5000000000000002E-2</v>
      </c>
      <c r="DT5" s="4">
        <v>6.5000000000000002E-2</v>
      </c>
      <c r="DU5" s="4">
        <v>6.5000000000000002E-2</v>
      </c>
      <c r="DV5" s="4">
        <v>6.5000000000000002E-2</v>
      </c>
      <c r="DW5" s="4">
        <v>6.5000000000000002E-2</v>
      </c>
      <c r="DX5" s="4">
        <v>6.5000000000000002E-2</v>
      </c>
      <c r="DY5" s="7"/>
      <c r="DZ5" s="7"/>
      <c r="EA5" s="7"/>
      <c r="EB5" s="55"/>
      <c r="EC5" s="55"/>
      <c r="ED5" s="55"/>
      <c r="EE5" s="7"/>
      <c r="EF5" s="7"/>
      <c r="EG5" s="7"/>
      <c r="EH5" s="7"/>
      <c r="EI5" s="7"/>
      <c r="EJ5" s="7"/>
      <c r="EK5" s="7"/>
      <c r="EL5" s="7"/>
      <c r="EM5" s="7"/>
      <c r="EN5" s="7"/>
      <c r="EO5" s="7"/>
      <c r="EP5" s="7"/>
      <c r="EQ5" s="7"/>
      <c r="ER5" s="7"/>
      <c r="ES5" s="7"/>
      <c r="ET5" s="7"/>
      <c r="EU5" s="7"/>
      <c r="EV5" s="7"/>
      <c r="EW5" s="7"/>
      <c r="EX5" s="7"/>
      <c r="EY5" s="7"/>
      <c r="EZ5" s="7"/>
      <c r="FA5" s="7"/>
      <c r="FB5" s="7"/>
      <c r="FC5" s="7"/>
      <c r="FD5" s="7"/>
      <c r="FE5" s="7"/>
      <c r="FF5" s="7"/>
      <c r="FG5" s="7"/>
      <c r="FH5" s="7"/>
      <c r="FI5" s="7"/>
      <c r="FJ5" s="7"/>
      <c r="FK5" s="7"/>
      <c r="FL5" s="7"/>
      <c r="FM5" s="7"/>
      <c r="FN5" s="7"/>
      <c r="FO5" s="7"/>
      <c r="FP5" s="7"/>
      <c r="FQ5" s="7"/>
      <c r="FR5" s="7"/>
      <c r="FS5" s="7"/>
      <c r="FT5" s="7"/>
    </row>
    <row r="6" spans="1:176" ht="15" customHeight="1" x14ac:dyDescent="0.35">
      <c r="A6" s="73" t="s">
        <v>22</v>
      </c>
      <c r="B6" s="15">
        <v>0</v>
      </c>
      <c r="C6" s="15">
        <v>0</v>
      </c>
      <c r="D6" s="15">
        <v>0</v>
      </c>
      <c r="E6" s="15">
        <v>0</v>
      </c>
      <c r="F6" s="15">
        <v>0</v>
      </c>
      <c r="G6" s="15">
        <v>0</v>
      </c>
      <c r="H6" s="15">
        <v>0</v>
      </c>
      <c r="I6" s="15">
        <v>0</v>
      </c>
      <c r="J6" s="15">
        <v>0</v>
      </c>
      <c r="K6" s="15">
        <v>0</v>
      </c>
      <c r="L6" s="15">
        <v>0</v>
      </c>
      <c r="M6" s="15">
        <v>0</v>
      </c>
      <c r="N6" s="15">
        <v>0</v>
      </c>
      <c r="O6" s="15">
        <v>0</v>
      </c>
      <c r="P6" s="15">
        <v>0</v>
      </c>
      <c r="Q6" s="15">
        <v>0</v>
      </c>
      <c r="R6" s="15">
        <v>0</v>
      </c>
      <c r="S6" s="15">
        <v>0</v>
      </c>
      <c r="T6" s="15">
        <v>0</v>
      </c>
      <c r="U6" s="15">
        <v>0</v>
      </c>
      <c r="V6" s="15">
        <v>0</v>
      </c>
      <c r="W6" s="15">
        <v>0</v>
      </c>
      <c r="X6" s="15">
        <v>0</v>
      </c>
      <c r="Y6" s="15">
        <v>0</v>
      </c>
      <c r="Z6" s="15">
        <v>0</v>
      </c>
      <c r="AA6" s="15">
        <v>0</v>
      </c>
      <c r="AB6" s="15">
        <v>0</v>
      </c>
      <c r="AC6" s="15">
        <v>0</v>
      </c>
      <c r="AD6" s="15">
        <v>0</v>
      </c>
      <c r="AE6" s="15">
        <v>0</v>
      </c>
      <c r="AF6" s="4">
        <v>0</v>
      </c>
      <c r="AG6" s="4">
        <v>0</v>
      </c>
      <c r="AH6" s="4">
        <v>0</v>
      </c>
      <c r="AI6" s="4">
        <v>2.5000000000000001E-2</v>
      </c>
      <c r="AJ6" s="4">
        <v>2.5000000000000001E-2</v>
      </c>
      <c r="AK6" s="4">
        <v>0.03</v>
      </c>
      <c r="AL6" s="4">
        <v>0.03</v>
      </c>
      <c r="AM6" s="4">
        <v>0.03</v>
      </c>
      <c r="AN6" s="4">
        <v>0.03</v>
      </c>
      <c r="AO6" s="4">
        <v>0.03</v>
      </c>
      <c r="AP6" s="4">
        <v>0.03</v>
      </c>
      <c r="AQ6" s="4">
        <v>0.03</v>
      </c>
      <c r="AR6" s="4">
        <v>0.03</v>
      </c>
      <c r="AS6" s="4">
        <v>2.5000000000000001E-2</v>
      </c>
      <c r="AT6" s="4">
        <v>2.5000000000000001E-2</v>
      </c>
      <c r="AU6" s="4">
        <v>2.5000000000000001E-2</v>
      </c>
      <c r="AV6" s="4">
        <v>2.5000000000000001E-2</v>
      </c>
      <c r="AW6" s="4">
        <v>2.5000000000000001E-2</v>
      </c>
      <c r="AX6" s="4">
        <v>2.5000000000000001E-2</v>
      </c>
      <c r="AY6" s="4">
        <v>0.03</v>
      </c>
      <c r="AZ6" s="4">
        <v>0.03</v>
      </c>
      <c r="BA6" s="4">
        <v>0.03</v>
      </c>
      <c r="BB6" s="4">
        <v>0.03</v>
      </c>
      <c r="BC6" s="4">
        <v>0.03</v>
      </c>
      <c r="BD6" s="4">
        <v>0.03</v>
      </c>
      <c r="BE6" s="4">
        <v>0.03</v>
      </c>
      <c r="BF6" s="4">
        <v>0.03</v>
      </c>
      <c r="BG6" s="4">
        <v>0.03</v>
      </c>
      <c r="BH6" s="4">
        <v>0.03</v>
      </c>
      <c r="BI6" s="4">
        <v>0.03</v>
      </c>
      <c r="BJ6" s="4">
        <v>0.03</v>
      </c>
      <c r="BK6" s="4">
        <v>0.03</v>
      </c>
      <c r="BL6" s="4">
        <f>3%+1%</f>
        <v>0.04</v>
      </c>
      <c r="BM6" s="4">
        <f>3%+1%</f>
        <v>0.04</v>
      </c>
      <c r="BN6" s="4">
        <f>3%+1%</f>
        <v>0.04</v>
      </c>
      <c r="BO6" s="4">
        <f>3%+1%</f>
        <v>0.04</v>
      </c>
      <c r="BP6" s="4">
        <f>3%+1%</f>
        <v>0.04</v>
      </c>
      <c r="BQ6" s="4">
        <f>4%+1%</f>
        <v>0.05</v>
      </c>
      <c r="BR6" s="4">
        <f>4%+1%</f>
        <v>0.05</v>
      </c>
      <c r="BS6" s="4">
        <f>4%+1%</f>
        <v>0.05</v>
      </c>
      <c r="BT6" s="4">
        <f>4%+1%</f>
        <v>0.05</v>
      </c>
      <c r="BU6" s="4">
        <f>4%+1%</f>
        <v>0.05</v>
      </c>
      <c r="BV6" s="4">
        <f>3.75%+1.25%</f>
        <v>0.05</v>
      </c>
      <c r="BW6" s="4">
        <f>3.75%+1.25%</f>
        <v>0.05</v>
      </c>
      <c r="BX6" s="4">
        <f t="shared" ref="BX6:CL6" si="0">4.75%+1.25%</f>
        <v>0.06</v>
      </c>
      <c r="BY6" s="4">
        <f t="shared" si="0"/>
        <v>0.06</v>
      </c>
      <c r="BZ6" s="4">
        <f t="shared" si="0"/>
        <v>0.06</v>
      </c>
      <c r="CA6" s="4">
        <f t="shared" si="0"/>
        <v>0.06</v>
      </c>
      <c r="CB6" s="4">
        <f t="shared" si="0"/>
        <v>0.06</v>
      </c>
      <c r="CC6" s="4">
        <f t="shared" si="0"/>
        <v>0.06</v>
      </c>
      <c r="CD6" s="4">
        <f t="shared" si="0"/>
        <v>0.06</v>
      </c>
      <c r="CE6" s="4">
        <f t="shared" si="0"/>
        <v>0.06</v>
      </c>
      <c r="CF6" s="4">
        <f t="shared" si="0"/>
        <v>0.06</v>
      </c>
      <c r="CG6" s="4">
        <f t="shared" si="0"/>
        <v>0.06</v>
      </c>
      <c r="CH6" s="4">
        <f t="shared" si="0"/>
        <v>0.06</v>
      </c>
      <c r="CI6" s="4">
        <f t="shared" si="0"/>
        <v>0.06</v>
      </c>
      <c r="CJ6" s="4">
        <f t="shared" si="0"/>
        <v>0.06</v>
      </c>
      <c r="CK6" s="4">
        <f t="shared" si="0"/>
        <v>0.06</v>
      </c>
      <c r="CL6" s="4">
        <f t="shared" si="0"/>
        <v>0.06</v>
      </c>
      <c r="CM6" s="4">
        <f>5%+1.25%</f>
        <v>6.25E-2</v>
      </c>
      <c r="CN6" s="4">
        <f>5%+1.25%</f>
        <v>6.25E-2</v>
      </c>
      <c r="CO6" s="4">
        <f t="shared" ref="CO6:CX6" si="1">6%+1.25%</f>
        <v>7.2499999999999995E-2</v>
      </c>
      <c r="CP6" s="4">
        <f t="shared" si="1"/>
        <v>7.2499999999999995E-2</v>
      </c>
      <c r="CQ6" s="4">
        <f t="shared" si="1"/>
        <v>7.2499999999999995E-2</v>
      </c>
      <c r="CR6" s="4">
        <f t="shared" si="1"/>
        <v>7.2499999999999995E-2</v>
      </c>
      <c r="CS6" s="4">
        <f t="shared" si="1"/>
        <v>7.2499999999999995E-2</v>
      </c>
      <c r="CT6" s="4">
        <f t="shared" si="1"/>
        <v>7.2499999999999995E-2</v>
      </c>
      <c r="CU6" s="4">
        <f t="shared" si="1"/>
        <v>7.2499999999999995E-2</v>
      </c>
      <c r="CV6" s="4">
        <f t="shared" si="1"/>
        <v>7.2499999999999995E-2</v>
      </c>
      <c r="CW6" s="4">
        <f t="shared" si="1"/>
        <v>7.2499999999999995E-2</v>
      </c>
      <c r="CX6" s="4">
        <f t="shared" si="1"/>
        <v>7.2499999999999995E-2</v>
      </c>
      <c r="CY6" s="4">
        <f>5.75%+1.25%</f>
        <v>7.0000000000000007E-2</v>
      </c>
      <c r="CZ6" s="4">
        <f>6%+1.25%</f>
        <v>7.2499999999999995E-2</v>
      </c>
      <c r="DA6" s="4">
        <f>6%+1.25%</f>
        <v>7.2499999999999995E-2</v>
      </c>
      <c r="DB6" s="4">
        <f>6.25%+1%</f>
        <v>7.2499999999999995E-2</v>
      </c>
      <c r="DC6" s="4">
        <f>6.25%+1%</f>
        <v>7.2499999999999995E-2</v>
      </c>
      <c r="DD6" s="4">
        <f>6.25%+1%</f>
        <v>7.2499999999999995E-2</v>
      </c>
      <c r="DE6" s="4">
        <f>6.25%+1%</f>
        <v>7.2499999999999995E-2</v>
      </c>
      <c r="DF6" s="4">
        <f>6.25%+1%</f>
        <v>7.2499999999999995E-2</v>
      </c>
      <c r="DG6" s="4">
        <f>7.25%+1%</f>
        <v>8.249999999999999E-2</v>
      </c>
      <c r="DH6" s="4">
        <f>7.25%+1%</f>
        <v>8.249999999999999E-2</v>
      </c>
      <c r="DI6" s="4">
        <f>6.25%+1%</f>
        <v>7.2499999999999995E-2</v>
      </c>
      <c r="DJ6" s="4">
        <f>6.25%+1%</f>
        <v>7.2499999999999995E-2</v>
      </c>
      <c r="DK6" s="4">
        <f>6.5%+1%</f>
        <v>7.4999999999999997E-2</v>
      </c>
      <c r="DL6" s="4">
        <f>6.5%+1%</f>
        <v>7.4999999999999997E-2</v>
      </c>
      <c r="DM6" s="4">
        <f>6.5%+1%</f>
        <v>7.4999999999999997E-2</v>
      </c>
      <c r="DN6" s="4">
        <f>6.5%+1%</f>
        <v>7.4999999999999997E-2</v>
      </c>
      <c r="DO6" s="4">
        <f t="shared" ref="DO6:DX6" si="2">6%+1.25%</f>
        <v>7.2499999999999995E-2</v>
      </c>
      <c r="DP6" s="4">
        <f t="shared" si="2"/>
        <v>7.2499999999999995E-2</v>
      </c>
      <c r="DQ6" s="4">
        <f t="shared" si="2"/>
        <v>7.2499999999999995E-2</v>
      </c>
      <c r="DR6" s="4">
        <f t="shared" si="2"/>
        <v>7.2499999999999995E-2</v>
      </c>
      <c r="DS6" s="4">
        <f t="shared" si="2"/>
        <v>7.2499999999999995E-2</v>
      </c>
      <c r="DT6" s="4">
        <f t="shared" si="2"/>
        <v>7.2499999999999995E-2</v>
      </c>
      <c r="DU6" s="4">
        <f t="shared" si="2"/>
        <v>7.2499999999999995E-2</v>
      </c>
      <c r="DV6" s="4">
        <f t="shared" si="2"/>
        <v>7.2499999999999995E-2</v>
      </c>
      <c r="DW6" s="4">
        <f t="shared" si="2"/>
        <v>7.2499999999999995E-2</v>
      </c>
      <c r="DX6" s="4">
        <f t="shared" si="2"/>
        <v>7.2499999999999995E-2</v>
      </c>
      <c r="DY6" s="7"/>
      <c r="DZ6" s="7"/>
      <c r="EA6" s="7"/>
      <c r="EB6" s="55"/>
      <c r="EC6" s="55"/>
      <c r="ED6" s="55"/>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row>
    <row r="7" spans="1:176" ht="15" customHeight="1" x14ac:dyDescent="0.35">
      <c r="A7" s="73" t="s">
        <v>23</v>
      </c>
      <c r="B7" s="15">
        <v>0</v>
      </c>
      <c r="C7" s="15">
        <v>0</v>
      </c>
      <c r="D7" s="15">
        <v>0</v>
      </c>
      <c r="E7" s="15">
        <v>0</v>
      </c>
      <c r="F7" s="15">
        <v>0</v>
      </c>
      <c r="G7" s="15">
        <v>0</v>
      </c>
      <c r="H7" s="15">
        <v>0</v>
      </c>
      <c r="I7" s="15">
        <v>0</v>
      </c>
      <c r="J7" s="15">
        <v>0</v>
      </c>
      <c r="K7" s="15">
        <v>0</v>
      </c>
      <c r="L7" s="15">
        <v>0</v>
      </c>
      <c r="M7" s="15">
        <v>0</v>
      </c>
      <c r="N7" s="15">
        <v>0</v>
      </c>
      <c r="O7" s="15">
        <v>0</v>
      </c>
      <c r="P7" s="15">
        <v>0</v>
      </c>
      <c r="Q7" s="15">
        <v>0</v>
      </c>
      <c r="R7" s="15">
        <v>0</v>
      </c>
      <c r="S7" s="15">
        <v>0</v>
      </c>
      <c r="T7" s="15">
        <v>0</v>
      </c>
      <c r="U7" s="15">
        <v>0</v>
      </c>
      <c r="V7" s="15">
        <v>0</v>
      </c>
      <c r="W7" s="15">
        <v>0</v>
      </c>
      <c r="X7" s="15">
        <v>0</v>
      </c>
      <c r="Y7" s="15">
        <v>0</v>
      </c>
      <c r="Z7" s="15">
        <v>0</v>
      </c>
      <c r="AA7" s="15">
        <v>0</v>
      </c>
      <c r="AB7" s="15">
        <v>0</v>
      </c>
      <c r="AC7" s="15">
        <v>0</v>
      </c>
      <c r="AD7" s="15">
        <v>0</v>
      </c>
      <c r="AE7" s="15">
        <v>0</v>
      </c>
      <c r="AF7" s="4">
        <v>0</v>
      </c>
      <c r="AG7" s="4">
        <v>0</v>
      </c>
      <c r="AH7" s="4">
        <v>0</v>
      </c>
      <c r="AI7" s="4">
        <v>0</v>
      </c>
      <c r="AJ7" s="4">
        <v>0</v>
      </c>
      <c r="AK7" s="4">
        <v>0.02</v>
      </c>
      <c r="AL7" s="4">
        <v>0.02</v>
      </c>
      <c r="AM7" s="4">
        <v>0.02</v>
      </c>
      <c r="AN7" s="4">
        <v>0.02</v>
      </c>
      <c r="AO7" s="4">
        <v>0.02</v>
      </c>
      <c r="AP7" s="4">
        <v>0.02</v>
      </c>
      <c r="AQ7" s="4">
        <v>0.02</v>
      </c>
      <c r="AR7" s="4">
        <v>0.02</v>
      </c>
      <c r="AS7" s="4">
        <v>0.02</v>
      </c>
      <c r="AT7" s="4">
        <v>0.02</v>
      </c>
      <c r="AU7" s="4">
        <v>0.02</v>
      </c>
      <c r="AV7" s="4">
        <v>0.02</v>
      </c>
      <c r="AW7" s="4">
        <v>0.02</v>
      </c>
      <c r="AX7" s="4">
        <v>0.02</v>
      </c>
      <c r="AY7" s="4">
        <v>0.02</v>
      </c>
      <c r="AZ7" s="4">
        <v>0.02</v>
      </c>
      <c r="BA7" s="4">
        <v>0.02</v>
      </c>
      <c r="BB7" s="4">
        <v>0.02</v>
      </c>
      <c r="BC7" s="4">
        <v>0.02</v>
      </c>
      <c r="BD7" s="4">
        <v>0.02</v>
      </c>
      <c r="BE7" s="4">
        <v>0.02</v>
      </c>
      <c r="BF7" s="4">
        <v>0.02</v>
      </c>
      <c r="BG7" s="4">
        <v>0.02</v>
      </c>
      <c r="BH7" s="4">
        <v>0.02</v>
      </c>
      <c r="BI7" s="4">
        <v>0.02</v>
      </c>
      <c r="BJ7" s="4">
        <v>0.02</v>
      </c>
      <c r="BK7" s="4">
        <v>0.02</v>
      </c>
      <c r="BL7" s="4">
        <v>0.02</v>
      </c>
      <c r="BM7" s="4">
        <v>0.02</v>
      </c>
      <c r="BN7" s="4">
        <v>0.02</v>
      </c>
      <c r="BO7" s="4">
        <v>0.02</v>
      </c>
      <c r="BP7" s="4">
        <v>0.03</v>
      </c>
      <c r="BQ7" s="4">
        <v>0.03</v>
      </c>
      <c r="BR7" s="4">
        <v>0.03</v>
      </c>
      <c r="BS7" s="4">
        <v>0.03</v>
      </c>
      <c r="BT7" s="4">
        <v>0.03</v>
      </c>
      <c r="BU7" s="4">
        <v>0.03</v>
      </c>
      <c r="BV7" s="4">
        <v>0.03</v>
      </c>
      <c r="BW7" s="4">
        <v>0.03</v>
      </c>
      <c r="BX7" s="4">
        <v>0.03</v>
      </c>
      <c r="BY7" s="4">
        <v>0.03</v>
      </c>
      <c r="BZ7" s="4">
        <v>0.03</v>
      </c>
      <c r="CA7" s="4">
        <v>0.03</v>
      </c>
      <c r="CB7" s="4">
        <v>0.03</v>
      </c>
      <c r="CC7" s="4">
        <v>0.03</v>
      </c>
      <c r="CD7" s="4">
        <v>0.03</v>
      </c>
      <c r="CE7" s="4">
        <v>0.03</v>
      </c>
      <c r="CF7" s="4">
        <v>0.03</v>
      </c>
      <c r="CG7" s="4">
        <v>0.03</v>
      </c>
      <c r="CH7" s="4">
        <v>0.03</v>
      </c>
      <c r="CI7" s="4">
        <v>0.03</v>
      </c>
      <c r="CJ7" s="4">
        <v>0.03</v>
      </c>
      <c r="CK7" s="4">
        <v>0.03</v>
      </c>
      <c r="CL7" s="4">
        <v>0.03</v>
      </c>
      <c r="CM7" s="4">
        <v>0.03</v>
      </c>
      <c r="CN7" s="4">
        <v>0.03</v>
      </c>
      <c r="CO7" s="4">
        <v>0.03</v>
      </c>
      <c r="CP7" s="4">
        <v>0.03</v>
      </c>
      <c r="CQ7" s="4">
        <v>0.03</v>
      </c>
      <c r="CR7" s="4">
        <v>0.03</v>
      </c>
      <c r="CS7" s="4">
        <v>0.03</v>
      </c>
      <c r="CT7" s="4">
        <v>0.03</v>
      </c>
      <c r="CU7" s="4">
        <v>0.03</v>
      </c>
      <c r="CV7" s="4">
        <v>0.03</v>
      </c>
      <c r="CW7" s="4">
        <v>2.9000000000000001E-2</v>
      </c>
      <c r="CX7" s="4">
        <v>2.9000000000000001E-2</v>
      </c>
      <c r="CY7" s="4">
        <v>2.9000000000000001E-2</v>
      </c>
      <c r="CZ7" s="4">
        <v>2.9000000000000001E-2</v>
      </c>
      <c r="DA7" s="4">
        <v>2.8999999999999998E-2</v>
      </c>
      <c r="DB7" s="4">
        <v>2.8999999999999998E-2</v>
      </c>
      <c r="DC7" s="4">
        <v>2.9000000000000001E-2</v>
      </c>
      <c r="DD7" s="4">
        <v>2.8999999999999998E-2</v>
      </c>
      <c r="DE7" s="4">
        <v>2.8999999999999998E-2</v>
      </c>
      <c r="DF7" s="4">
        <v>2.8999999999999998E-2</v>
      </c>
      <c r="DG7" s="4">
        <v>2.9000000000000001E-2</v>
      </c>
      <c r="DH7" s="4">
        <v>2.8999999999999998E-2</v>
      </c>
      <c r="DI7" s="4">
        <v>2.8999999999999998E-2</v>
      </c>
      <c r="DJ7" s="4">
        <v>2.8999999999999998E-2</v>
      </c>
      <c r="DK7" s="4">
        <v>2.8999999999999998E-2</v>
      </c>
      <c r="DL7" s="4">
        <v>2.8999999999999998E-2</v>
      </c>
      <c r="DM7" s="4">
        <v>2.8999999999999998E-2</v>
      </c>
      <c r="DN7" s="4">
        <v>2.8999999999999998E-2</v>
      </c>
      <c r="DO7" s="4">
        <v>2.8999999999999998E-2</v>
      </c>
      <c r="DP7" s="4">
        <v>2.8999999999999998E-2</v>
      </c>
      <c r="DQ7" s="4">
        <v>2.8999999999999998E-2</v>
      </c>
      <c r="DR7" s="4">
        <v>2.8999999999999998E-2</v>
      </c>
      <c r="DS7" s="4">
        <v>2.8999999999999998E-2</v>
      </c>
      <c r="DT7" s="4">
        <v>2.8999999999999998E-2</v>
      </c>
      <c r="DU7" s="4">
        <v>2.8999999999999998E-2</v>
      </c>
      <c r="DV7" s="4">
        <v>2.8999999999999998E-2</v>
      </c>
      <c r="DW7" s="4">
        <v>2.9000000000000001E-2</v>
      </c>
      <c r="DX7" s="4">
        <v>2.9000000000000001E-2</v>
      </c>
      <c r="DY7" s="7"/>
      <c r="DZ7" s="7"/>
      <c r="EA7" s="7"/>
      <c r="EB7" s="55"/>
      <c r="EC7" s="55"/>
      <c r="ED7" s="55"/>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row>
    <row r="8" spans="1:176" ht="15" customHeight="1" x14ac:dyDescent="0.35">
      <c r="A8" s="73" t="s">
        <v>24</v>
      </c>
      <c r="B8" s="15">
        <v>0</v>
      </c>
      <c r="C8" s="15">
        <v>0</v>
      </c>
      <c r="D8" s="15">
        <v>0</v>
      </c>
      <c r="E8" s="15">
        <v>0</v>
      </c>
      <c r="F8" s="15">
        <v>0</v>
      </c>
      <c r="G8" s="15">
        <v>0</v>
      </c>
      <c r="H8" s="15">
        <v>0</v>
      </c>
      <c r="I8" s="15">
        <v>0</v>
      </c>
      <c r="J8" s="15">
        <v>0</v>
      </c>
      <c r="K8" s="15">
        <v>0</v>
      </c>
      <c r="L8" s="15">
        <v>0</v>
      </c>
      <c r="M8" s="15">
        <v>0</v>
      </c>
      <c r="N8" s="15">
        <v>0</v>
      </c>
      <c r="O8" s="15">
        <v>0</v>
      </c>
      <c r="P8" s="15">
        <v>0</v>
      </c>
      <c r="Q8" s="15">
        <v>0</v>
      </c>
      <c r="R8" s="15">
        <v>0</v>
      </c>
      <c r="S8" s="15">
        <v>0</v>
      </c>
      <c r="T8" s="15">
        <v>0</v>
      </c>
      <c r="U8" s="15">
        <v>0</v>
      </c>
      <c r="V8" s="15">
        <v>0</v>
      </c>
      <c r="W8" s="15">
        <v>0</v>
      </c>
      <c r="X8" s="15">
        <v>0</v>
      </c>
      <c r="Y8" s="15">
        <v>0</v>
      </c>
      <c r="Z8" s="15">
        <v>0</v>
      </c>
      <c r="AA8" s="15">
        <v>0</v>
      </c>
      <c r="AB8" s="15">
        <v>0</v>
      </c>
      <c r="AC8" s="15">
        <v>0</v>
      </c>
      <c r="AD8" s="15">
        <v>0</v>
      </c>
      <c r="AE8" s="15">
        <v>0</v>
      </c>
      <c r="AF8" s="4">
        <v>0</v>
      </c>
      <c r="AG8" s="4">
        <v>0</v>
      </c>
      <c r="AH8" s="4">
        <v>0</v>
      </c>
      <c r="AI8" s="4">
        <v>0</v>
      </c>
      <c r="AJ8" s="4">
        <v>0</v>
      </c>
      <c r="AK8" s="4">
        <v>0</v>
      </c>
      <c r="AL8" s="4">
        <v>0</v>
      </c>
      <c r="AM8" s="4">
        <v>0</v>
      </c>
      <c r="AN8" s="4">
        <v>0</v>
      </c>
      <c r="AO8" s="4">
        <v>0</v>
      </c>
      <c r="AP8" s="4">
        <v>0</v>
      </c>
      <c r="AQ8" s="4">
        <v>0</v>
      </c>
      <c r="AR8" s="4">
        <v>0</v>
      </c>
      <c r="AS8" s="4">
        <v>0</v>
      </c>
      <c r="AT8" s="4">
        <v>0</v>
      </c>
      <c r="AU8" s="4">
        <v>0</v>
      </c>
      <c r="AV8" s="4">
        <v>0</v>
      </c>
      <c r="AW8" s="4">
        <v>0</v>
      </c>
      <c r="AX8" s="4">
        <v>0.01</v>
      </c>
      <c r="AY8" s="4">
        <v>0.02</v>
      </c>
      <c r="AZ8" s="4">
        <v>0.02</v>
      </c>
      <c r="BA8" s="4">
        <v>0.02</v>
      </c>
      <c r="BB8" s="4">
        <v>0.02</v>
      </c>
      <c r="BC8" s="4">
        <v>0.02</v>
      </c>
      <c r="BD8" s="4">
        <v>0.03</v>
      </c>
      <c r="BE8" s="4">
        <v>0.03</v>
      </c>
      <c r="BF8" s="4">
        <v>3.5000000000000003E-2</v>
      </c>
      <c r="BG8" s="4">
        <v>0.03</v>
      </c>
      <c r="BH8" s="4">
        <v>0.03</v>
      </c>
      <c r="BI8" s="4">
        <v>0.03</v>
      </c>
      <c r="BJ8" s="4">
        <v>0.03</v>
      </c>
      <c r="BK8" s="4">
        <v>0.03</v>
      </c>
      <c r="BL8" s="4">
        <v>3.5000000000000003E-2</v>
      </c>
      <c r="BM8" s="4">
        <v>3.5000000000000003E-2</v>
      </c>
      <c r="BN8" s="4">
        <v>3.5000000000000003E-2</v>
      </c>
      <c r="BO8" s="4">
        <v>3.5000000000000003E-2</v>
      </c>
      <c r="BP8" s="4">
        <v>3.5000000000000003E-2</v>
      </c>
      <c r="BQ8" s="4">
        <v>3.5000000000000003E-2</v>
      </c>
      <c r="BR8" s="4">
        <v>3.5000000000000003E-2</v>
      </c>
      <c r="BS8" s="4">
        <v>3.5000000000000003E-2</v>
      </c>
      <c r="BT8" s="4">
        <v>0.05</v>
      </c>
      <c r="BU8" s="4">
        <v>0.05</v>
      </c>
      <c r="BV8" s="4">
        <v>6.5000000000000002E-2</v>
      </c>
      <c r="BW8" s="4">
        <v>7.0000000000000007E-2</v>
      </c>
      <c r="BX8" s="4">
        <v>6.5000000000000002E-2</v>
      </c>
      <c r="BY8" s="4">
        <v>0.06</v>
      </c>
      <c r="BZ8" s="4">
        <v>7.0000000000000007E-2</v>
      </c>
      <c r="CA8" s="4">
        <v>7.0000000000000007E-2</v>
      </c>
      <c r="CB8" s="4">
        <v>7.0000000000000007E-2</v>
      </c>
      <c r="CC8" s="4">
        <v>7.0000000000000007E-2</v>
      </c>
      <c r="CD8" s="4">
        <v>7.4999999999999997E-2</v>
      </c>
      <c r="CE8" s="4">
        <v>7.4999999999999997E-2</v>
      </c>
      <c r="CF8" s="4">
        <v>7.4999999999999997E-2</v>
      </c>
      <c r="CG8" s="4">
        <v>7.4999999999999997E-2</v>
      </c>
      <c r="CH8" s="4">
        <v>7.4999999999999997E-2</v>
      </c>
      <c r="CI8" s="4">
        <v>7.4999999999999997E-2</v>
      </c>
      <c r="CJ8" s="4">
        <v>7.4999999999999997E-2</v>
      </c>
      <c r="CK8" s="4">
        <v>7.4999999999999997E-2</v>
      </c>
      <c r="CL8" s="4">
        <v>7.4999999999999997E-2</v>
      </c>
      <c r="CM8" s="4">
        <v>0.08</v>
      </c>
      <c r="CN8" s="4">
        <v>0.08</v>
      </c>
      <c r="CO8" s="4">
        <v>0.06</v>
      </c>
      <c r="CP8" s="4">
        <v>0.06</v>
      </c>
      <c r="CQ8" s="4">
        <v>0.06</v>
      </c>
      <c r="CR8" s="4">
        <v>0.06</v>
      </c>
      <c r="CS8" s="4">
        <v>0.06</v>
      </c>
      <c r="CT8" s="4">
        <v>0.06</v>
      </c>
      <c r="CU8" s="4">
        <v>0.06</v>
      </c>
      <c r="CV8" s="4">
        <v>0.06</v>
      </c>
      <c r="CW8" s="4">
        <v>0.06</v>
      </c>
      <c r="CX8" s="4">
        <v>0.06</v>
      </c>
      <c r="CY8" s="4">
        <v>0.06</v>
      </c>
      <c r="CZ8" s="4">
        <v>0.06</v>
      </c>
      <c r="DA8" s="4">
        <v>0.06</v>
      </c>
      <c r="DB8" s="4">
        <v>0.06</v>
      </c>
      <c r="DC8" s="4">
        <v>0.06</v>
      </c>
      <c r="DD8" s="4">
        <v>0.06</v>
      </c>
      <c r="DE8" s="4">
        <v>0.06</v>
      </c>
      <c r="DF8" s="4">
        <v>0.06</v>
      </c>
      <c r="DG8" s="4">
        <v>0.06</v>
      </c>
      <c r="DH8" s="4">
        <v>0.06</v>
      </c>
      <c r="DI8" s="4">
        <v>6.3500000000000001E-2</v>
      </c>
      <c r="DJ8" s="4">
        <v>6.3500000000000001E-2</v>
      </c>
      <c r="DK8" s="4">
        <v>6.3500000000000001E-2</v>
      </c>
      <c r="DL8" s="4">
        <v>6.3500000000000001E-2</v>
      </c>
      <c r="DM8" s="4">
        <v>6.3500000000000001E-2</v>
      </c>
      <c r="DN8" s="4">
        <v>6.3500000000000001E-2</v>
      </c>
      <c r="DO8" s="4">
        <v>6.3500000000000001E-2</v>
      </c>
      <c r="DP8" s="4">
        <v>6.3500000000000001E-2</v>
      </c>
      <c r="DQ8" s="4">
        <v>6.3500000000000001E-2</v>
      </c>
      <c r="DR8" s="4">
        <v>6.3500000000000001E-2</v>
      </c>
      <c r="DS8" s="4">
        <v>6.3500000000000001E-2</v>
      </c>
      <c r="DT8" s="4">
        <v>6.3500000000000001E-2</v>
      </c>
      <c r="DU8" s="4">
        <v>6.3500000000000001E-2</v>
      </c>
      <c r="DV8" s="4">
        <v>6.3500000000000001E-2</v>
      </c>
      <c r="DW8" s="4">
        <v>6.3500000000000001E-2</v>
      </c>
      <c r="DX8" s="4">
        <v>6.3500000000000001E-2</v>
      </c>
      <c r="DY8" s="7"/>
      <c r="DZ8" s="7"/>
      <c r="EA8" s="7"/>
      <c r="EB8" s="55"/>
      <c r="EC8" s="55"/>
      <c r="ED8" s="55"/>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row>
    <row r="9" spans="1:176" ht="15" customHeight="1" x14ac:dyDescent="0.35">
      <c r="A9" s="73" t="s">
        <v>25</v>
      </c>
      <c r="B9" s="15">
        <v>0</v>
      </c>
      <c r="C9" s="15">
        <v>0</v>
      </c>
      <c r="D9" s="15">
        <v>0</v>
      </c>
      <c r="E9" s="15">
        <v>0</v>
      </c>
      <c r="F9" s="15">
        <v>0</v>
      </c>
      <c r="G9" s="15">
        <v>0</v>
      </c>
      <c r="H9" s="15">
        <v>0</v>
      </c>
      <c r="I9" s="15">
        <v>0</v>
      </c>
      <c r="J9" s="15">
        <v>0</v>
      </c>
      <c r="K9" s="15">
        <v>0</v>
      </c>
      <c r="L9" s="15">
        <v>0</v>
      </c>
      <c r="M9" s="15">
        <v>0</v>
      </c>
      <c r="N9" s="15">
        <v>0</v>
      </c>
      <c r="O9" s="15">
        <v>0</v>
      </c>
      <c r="P9" s="15">
        <v>0</v>
      </c>
      <c r="Q9" s="15">
        <v>0</v>
      </c>
      <c r="R9" s="15">
        <v>0</v>
      </c>
      <c r="S9" s="15">
        <v>0</v>
      </c>
      <c r="T9" s="15">
        <v>0</v>
      </c>
      <c r="U9" s="15">
        <v>0</v>
      </c>
      <c r="V9" s="15">
        <v>0</v>
      </c>
      <c r="W9" s="15">
        <v>0</v>
      </c>
      <c r="X9" s="15">
        <v>0</v>
      </c>
      <c r="Y9" s="15">
        <v>0</v>
      </c>
      <c r="Z9" s="15">
        <v>0</v>
      </c>
      <c r="AA9" s="15">
        <v>0</v>
      </c>
      <c r="AB9" s="15">
        <v>0</v>
      </c>
      <c r="AC9" s="15">
        <v>0</v>
      </c>
      <c r="AD9" s="15">
        <v>0</v>
      </c>
      <c r="AE9" s="15">
        <v>0</v>
      </c>
      <c r="AF9" s="4">
        <v>0</v>
      </c>
      <c r="AG9" s="4">
        <v>0</v>
      </c>
      <c r="AH9" s="4">
        <v>0</v>
      </c>
      <c r="AI9" s="4">
        <v>0</v>
      </c>
      <c r="AJ9" s="4">
        <v>0</v>
      </c>
      <c r="AK9" s="4">
        <v>0</v>
      </c>
      <c r="AL9" s="4">
        <v>0</v>
      </c>
      <c r="AM9" s="4">
        <v>0</v>
      </c>
      <c r="AN9" s="4">
        <v>0</v>
      </c>
      <c r="AO9" s="4">
        <v>0</v>
      </c>
      <c r="AP9" s="4">
        <v>0</v>
      </c>
      <c r="AQ9" s="4">
        <v>0</v>
      </c>
      <c r="AR9" s="4">
        <v>0</v>
      </c>
      <c r="AS9" s="4">
        <v>0</v>
      </c>
      <c r="AT9" s="4">
        <v>0</v>
      </c>
      <c r="AU9" s="4">
        <v>0</v>
      </c>
      <c r="AV9" s="4">
        <v>0</v>
      </c>
      <c r="AW9" s="4">
        <v>0</v>
      </c>
      <c r="AX9" s="4">
        <v>0</v>
      </c>
      <c r="AY9" s="4">
        <v>0</v>
      </c>
      <c r="AZ9" s="4">
        <v>0</v>
      </c>
      <c r="BA9" s="4">
        <v>0</v>
      </c>
      <c r="BB9" s="4">
        <v>0</v>
      </c>
      <c r="BC9" s="4">
        <v>0</v>
      </c>
      <c r="BD9" s="4">
        <v>0</v>
      </c>
      <c r="BE9" s="4">
        <v>0</v>
      </c>
      <c r="BF9" s="4">
        <v>0</v>
      </c>
      <c r="BG9" s="4">
        <v>0</v>
      </c>
      <c r="BH9" s="4">
        <v>0</v>
      </c>
      <c r="BI9" s="4">
        <v>0</v>
      </c>
      <c r="BJ9" s="4">
        <v>0</v>
      </c>
      <c r="BK9" s="4">
        <v>0</v>
      </c>
      <c r="BL9" s="4">
        <v>0</v>
      </c>
      <c r="BM9" s="4">
        <v>0</v>
      </c>
      <c r="BN9" s="4">
        <v>0</v>
      </c>
      <c r="BO9" s="4">
        <v>0</v>
      </c>
      <c r="BP9" s="4">
        <v>0</v>
      </c>
      <c r="BQ9" s="4">
        <v>0</v>
      </c>
      <c r="BR9" s="4">
        <v>0</v>
      </c>
      <c r="BS9" s="4">
        <v>0</v>
      </c>
      <c r="BT9" s="4">
        <v>0</v>
      </c>
      <c r="BU9" s="4">
        <v>0</v>
      </c>
      <c r="BV9" s="4">
        <v>0</v>
      </c>
      <c r="BW9" s="4">
        <v>0</v>
      </c>
      <c r="BX9" s="4">
        <v>0</v>
      </c>
      <c r="BY9" s="4">
        <v>0</v>
      </c>
      <c r="BZ9" s="4">
        <v>0</v>
      </c>
      <c r="CA9" s="4">
        <v>0</v>
      </c>
      <c r="CB9" s="4">
        <v>0</v>
      </c>
      <c r="CC9" s="4">
        <v>0</v>
      </c>
      <c r="CD9" s="4">
        <v>0</v>
      </c>
      <c r="CE9" s="4">
        <v>0</v>
      </c>
      <c r="CF9" s="4">
        <v>0</v>
      </c>
      <c r="CG9" s="4">
        <v>0</v>
      </c>
      <c r="CH9" s="4">
        <v>0</v>
      </c>
      <c r="CI9" s="4">
        <v>0</v>
      </c>
      <c r="CJ9" s="4">
        <v>0</v>
      </c>
      <c r="CK9" s="4">
        <v>0</v>
      </c>
      <c r="CL9" s="4">
        <v>0</v>
      </c>
      <c r="CM9" s="4">
        <v>0</v>
      </c>
      <c r="CN9" s="4">
        <v>0</v>
      </c>
      <c r="CO9" s="4">
        <v>0</v>
      </c>
      <c r="CP9" s="4">
        <v>0</v>
      </c>
      <c r="CQ9" s="4">
        <v>0</v>
      </c>
      <c r="CR9" s="4">
        <v>0</v>
      </c>
      <c r="CS9" s="4">
        <v>0</v>
      </c>
      <c r="CT9" s="4">
        <v>0</v>
      </c>
      <c r="CU9" s="4">
        <v>0</v>
      </c>
      <c r="CV9" s="4">
        <v>0</v>
      </c>
      <c r="CW9" s="4">
        <v>0</v>
      </c>
      <c r="CX9" s="4">
        <v>0</v>
      </c>
      <c r="CY9" s="4">
        <v>0</v>
      </c>
      <c r="CZ9" s="4">
        <v>0</v>
      </c>
      <c r="DA9" s="4">
        <v>0</v>
      </c>
      <c r="DB9" s="4">
        <v>0</v>
      </c>
      <c r="DC9" s="4">
        <v>0</v>
      </c>
      <c r="DD9" s="4">
        <v>0</v>
      </c>
      <c r="DE9" s="4">
        <v>0</v>
      </c>
      <c r="DF9" s="4">
        <v>0</v>
      </c>
      <c r="DG9" s="4">
        <v>0</v>
      </c>
      <c r="DH9" s="4">
        <v>0</v>
      </c>
      <c r="DI9" s="4">
        <v>0</v>
      </c>
      <c r="DJ9" s="4">
        <v>0</v>
      </c>
      <c r="DK9" s="4">
        <v>0</v>
      </c>
      <c r="DL9" s="4">
        <v>0</v>
      </c>
      <c r="DM9" s="4">
        <v>0</v>
      </c>
      <c r="DN9" s="4">
        <v>0</v>
      </c>
      <c r="DO9" s="4">
        <v>0</v>
      </c>
      <c r="DP9" s="4">
        <v>0</v>
      </c>
      <c r="DQ9" s="4">
        <v>0</v>
      </c>
      <c r="DR9" s="4">
        <v>0</v>
      </c>
      <c r="DS9" s="4">
        <v>0</v>
      </c>
      <c r="DT9" s="4">
        <v>0</v>
      </c>
      <c r="DU9" s="4">
        <v>0</v>
      </c>
      <c r="DV9" s="4">
        <v>0</v>
      </c>
      <c r="DW9" s="4">
        <v>0</v>
      </c>
      <c r="DX9" s="4">
        <v>0</v>
      </c>
      <c r="DY9" s="7"/>
      <c r="DZ9" s="7"/>
      <c r="EA9" s="7"/>
      <c r="EB9" s="55"/>
      <c r="EC9" s="55"/>
      <c r="ED9" s="55"/>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row>
    <row r="10" spans="1:176" ht="15" customHeight="1" x14ac:dyDescent="0.35">
      <c r="A10" s="73" t="s">
        <v>26</v>
      </c>
      <c r="B10" s="15">
        <v>0</v>
      </c>
      <c r="C10" s="15">
        <v>0</v>
      </c>
      <c r="D10" s="15">
        <v>0</v>
      </c>
      <c r="E10" s="15">
        <v>0</v>
      </c>
      <c r="F10" s="15">
        <v>0</v>
      </c>
      <c r="G10" s="15">
        <v>0</v>
      </c>
      <c r="H10" s="15">
        <v>0</v>
      </c>
      <c r="I10" s="15">
        <v>0</v>
      </c>
      <c r="J10" s="15">
        <v>0</v>
      </c>
      <c r="K10" s="15">
        <v>0</v>
      </c>
      <c r="L10" s="15">
        <v>0</v>
      </c>
      <c r="M10" s="15">
        <v>0</v>
      </c>
      <c r="N10" s="15">
        <v>0</v>
      </c>
      <c r="O10" s="15">
        <v>0</v>
      </c>
      <c r="P10" s="15">
        <v>0</v>
      </c>
      <c r="Q10" s="15">
        <v>0</v>
      </c>
      <c r="R10" s="15">
        <v>0</v>
      </c>
      <c r="S10" s="15">
        <v>0</v>
      </c>
      <c r="T10" s="15">
        <v>0</v>
      </c>
      <c r="U10" s="15">
        <v>0</v>
      </c>
      <c r="V10" s="15">
        <v>0</v>
      </c>
      <c r="W10" s="15">
        <v>0</v>
      </c>
      <c r="X10" s="15">
        <v>0</v>
      </c>
      <c r="Y10" s="15">
        <v>0</v>
      </c>
      <c r="Z10" s="15">
        <v>0</v>
      </c>
      <c r="AA10" s="15">
        <v>0</v>
      </c>
      <c r="AB10" s="15">
        <v>0</v>
      </c>
      <c r="AC10" s="15">
        <v>0</v>
      </c>
      <c r="AD10" s="15">
        <v>0</v>
      </c>
      <c r="AE10" s="15">
        <v>0</v>
      </c>
      <c r="AF10" s="4">
        <v>0</v>
      </c>
      <c r="AG10" s="4">
        <v>0</v>
      </c>
      <c r="AH10" s="4">
        <v>0</v>
      </c>
      <c r="AI10" s="4">
        <v>0</v>
      </c>
      <c r="AJ10" s="4">
        <v>0</v>
      </c>
      <c r="AK10" s="4">
        <v>0</v>
      </c>
      <c r="AL10" s="4">
        <v>0</v>
      </c>
      <c r="AM10" s="4">
        <v>0</v>
      </c>
      <c r="AN10" s="4">
        <v>0</v>
      </c>
      <c r="AO10" s="4">
        <v>0</v>
      </c>
      <c r="AP10" s="4">
        <v>0</v>
      </c>
      <c r="AQ10" s="4">
        <v>0</v>
      </c>
      <c r="AR10" s="4">
        <v>0</v>
      </c>
      <c r="AS10" s="4">
        <v>0</v>
      </c>
      <c r="AT10" s="4">
        <v>0</v>
      </c>
      <c r="AU10" s="4">
        <v>0</v>
      </c>
      <c r="AV10" s="4">
        <v>0</v>
      </c>
      <c r="AW10" s="4">
        <v>0</v>
      </c>
      <c r="AX10" s="4">
        <v>0</v>
      </c>
      <c r="AY10" s="4">
        <v>0.02</v>
      </c>
      <c r="AZ10" s="4">
        <v>0.02</v>
      </c>
      <c r="BA10" s="4">
        <v>0.02</v>
      </c>
      <c r="BB10" s="4">
        <v>0.02</v>
      </c>
      <c r="BC10" s="4">
        <v>0.02</v>
      </c>
      <c r="BD10" s="4">
        <v>0.02</v>
      </c>
      <c r="BE10" s="4">
        <v>0.02</v>
      </c>
      <c r="BF10" s="4">
        <v>0.02</v>
      </c>
      <c r="BG10" s="4">
        <v>0.02</v>
      </c>
      <c r="BH10" s="4">
        <v>0.02</v>
      </c>
      <c r="BI10" s="4">
        <v>0.02</v>
      </c>
      <c r="BJ10" s="4">
        <v>0.02</v>
      </c>
      <c r="BK10" s="4">
        <v>0.02</v>
      </c>
      <c r="BL10" s="4">
        <v>0.04</v>
      </c>
      <c r="BM10" s="4">
        <v>0.04</v>
      </c>
      <c r="BN10" s="4">
        <v>0.04</v>
      </c>
      <c r="BO10" s="4">
        <v>0.04</v>
      </c>
      <c r="BP10" s="4">
        <v>0.05</v>
      </c>
      <c r="BQ10" s="4">
        <v>0.05</v>
      </c>
      <c r="BR10" s="4">
        <v>0.05</v>
      </c>
      <c r="BS10" s="4">
        <v>0.04</v>
      </c>
      <c r="BT10" s="4">
        <v>0.04</v>
      </c>
      <c r="BU10" s="4">
        <v>0.04</v>
      </c>
      <c r="BV10" s="4">
        <v>0.05</v>
      </c>
      <c r="BW10" s="4">
        <v>0.05</v>
      </c>
      <c r="BX10" s="4">
        <v>0.05</v>
      </c>
      <c r="BY10" s="4">
        <v>0.05</v>
      </c>
      <c r="BZ10" s="4">
        <v>0.05</v>
      </c>
      <c r="CA10" s="4">
        <v>0.05</v>
      </c>
      <c r="CB10" s="4">
        <v>0.05</v>
      </c>
      <c r="CC10" s="4">
        <v>0.05</v>
      </c>
      <c r="CD10" s="4">
        <v>0.06</v>
      </c>
      <c r="CE10" s="4">
        <v>0.06</v>
      </c>
      <c r="CF10" s="4">
        <v>0.06</v>
      </c>
      <c r="CG10" s="4">
        <v>0.06</v>
      </c>
      <c r="CH10" s="4">
        <v>0.06</v>
      </c>
      <c r="CI10" s="4">
        <v>0.06</v>
      </c>
      <c r="CJ10" s="4">
        <v>0.06</v>
      </c>
      <c r="CK10" s="4">
        <v>0.06</v>
      </c>
      <c r="CL10" s="4">
        <v>0.06</v>
      </c>
      <c r="CM10" s="4">
        <v>0.06</v>
      </c>
      <c r="CN10" s="4">
        <v>0.06</v>
      </c>
      <c r="CO10" s="4">
        <v>0.06</v>
      </c>
      <c r="CP10" s="4">
        <v>0.06</v>
      </c>
      <c r="CQ10" s="4">
        <v>0.06</v>
      </c>
      <c r="CR10" s="4">
        <v>5.7500000000000002E-2</v>
      </c>
      <c r="CS10" s="4">
        <v>5.7500000000000002E-2</v>
      </c>
      <c r="CT10" s="4">
        <v>5.7500000000000002E-2</v>
      </c>
      <c r="CU10" s="4">
        <v>5.7500000000000002E-2</v>
      </c>
      <c r="CV10" s="4">
        <v>5.7500000000000002E-2</v>
      </c>
      <c r="CW10" s="4">
        <v>5.7500000000000002E-2</v>
      </c>
      <c r="CX10" s="4">
        <v>5.7500000000000002E-2</v>
      </c>
      <c r="CY10" s="4">
        <v>5.7500000000000002E-2</v>
      </c>
      <c r="CZ10" s="4">
        <v>5.7500000000000002E-2</v>
      </c>
      <c r="DA10" s="4">
        <v>5.7500000000000002E-2</v>
      </c>
      <c r="DB10" s="4">
        <v>5.7500000000000002E-2</v>
      </c>
      <c r="DC10" s="4">
        <v>5.7500000000000002E-2</v>
      </c>
      <c r="DD10" s="4">
        <v>5.7500000000000002E-2</v>
      </c>
      <c r="DE10" s="4">
        <v>5.7500000000000002E-2</v>
      </c>
      <c r="DF10" s="4">
        <v>5.7500000000000002E-2</v>
      </c>
      <c r="DG10" s="4">
        <v>5.7500000000000002E-2</v>
      </c>
      <c r="DH10" s="4">
        <v>0.06</v>
      </c>
      <c r="DI10" s="4">
        <v>0.06</v>
      </c>
      <c r="DJ10" s="4">
        <v>0.06</v>
      </c>
      <c r="DK10" s="4">
        <v>5.7500000000000002E-2</v>
      </c>
      <c r="DL10" s="4">
        <v>5.7500000000000002E-2</v>
      </c>
      <c r="DM10" s="4">
        <v>5.7500000000000002E-2</v>
      </c>
      <c r="DN10" s="4">
        <v>5.7500000000000002E-2</v>
      </c>
      <c r="DO10" s="4">
        <v>5.7500000000000002E-2</v>
      </c>
      <c r="DP10" s="15">
        <v>0.06</v>
      </c>
      <c r="DQ10" s="15">
        <v>0.06</v>
      </c>
      <c r="DR10" s="4">
        <v>0.06</v>
      </c>
      <c r="DS10" s="4">
        <v>0.06</v>
      </c>
      <c r="DT10" s="4">
        <v>0.06</v>
      </c>
      <c r="DU10" s="4">
        <v>0.06</v>
      </c>
      <c r="DV10" s="4">
        <v>0.06</v>
      </c>
      <c r="DW10" s="4">
        <v>0.06</v>
      </c>
      <c r="DX10" s="4">
        <v>7.0000000000000007E-2</v>
      </c>
      <c r="DY10" s="7"/>
      <c r="DZ10" s="7"/>
      <c r="EA10" s="7"/>
      <c r="EB10" s="55"/>
      <c r="EC10" s="55"/>
      <c r="ED10" s="55"/>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row>
    <row r="11" spans="1:176" ht="15" customHeight="1" x14ac:dyDescent="0.35">
      <c r="A11" s="73" t="s">
        <v>27</v>
      </c>
      <c r="B11" s="15">
        <v>0</v>
      </c>
      <c r="C11" s="15">
        <v>0</v>
      </c>
      <c r="D11" s="15">
        <v>0</v>
      </c>
      <c r="E11" s="15">
        <v>0</v>
      </c>
      <c r="F11" s="15">
        <v>0</v>
      </c>
      <c r="G11" s="15">
        <v>0</v>
      </c>
      <c r="H11" s="15">
        <v>0</v>
      </c>
      <c r="I11" s="15">
        <v>0</v>
      </c>
      <c r="J11" s="15">
        <v>0</v>
      </c>
      <c r="K11" s="15">
        <v>0</v>
      </c>
      <c r="L11" s="15">
        <v>0</v>
      </c>
      <c r="M11" s="15">
        <v>0</v>
      </c>
      <c r="N11" s="15">
        <v>0</v>
      </c>
      <c r="O11" s="15">
        <v>0</v>
      </c>
      <c r="P11" s="15">
        <v>0</v>
      </c>
      <c r="Q11" s="15">
        <v>0</v>
      </c>
      <c r="R11" s="15">
        <v>0</v>
      </c>
      <c r="S11" s="15">
        <v>0</v>
      </c>
      <c r="T11" s="15">
        <v>0</v>
      </c>
      <c r="U11" s="15">
        <v>0</v>
      </c>
      <c r="V11" s="15">
        <v>0</v>
      </c>
      <c r="W11" s="15">
        <v>0</v>
      </c>
      <c r="X11" s="15">
        <v>0</v>
      </c>
      <c r="Y11" s="15">
        <v>0</v>
      </c>
      <c r="Z11" s="15">
        <v>0</v>
      </c>
      <c r="AA11" s="15">
        <v>0</v>
      </c>
      <c r="AB11" s="15">
        <v>0</v>
      </c>
      <c r="AC11" s="15">
        <v>0</v>
      </c>
      <c r="AD11" s="15">
        <v>0</v>
      </c>
      <c r="AE11" s="15">
        <v>0</v>
      </c>
      <c r="AF11" s="4">
        <v>0</v>
      </c>
      <c r="AG11" s="4">
        <v>0</v>
      </c>
      <c r="AH11" s="4">
        <v>0</v>
      </c>
      <c r="AI11" s="4">
        <v>0</v>
      </c>
      <c r="AJ11" s="4">
        <v>0</v>
      </c>
      <c r="AK11" s="4">
        <v>0</v>
      </c>
      <c r="AL11" s="4">
        <v>0</v>
      </c>
      <c r="AM11" s="4">
        <v>0</v>
      </c>
      <c r="AN11" s="4">
        <v>0</v>
      </c>
      <c r="AO11" s="4">
        <v>0</v>
      </c>
      <c r="AP11" s="4">
        <v>0</v>
      </c>
      <c r="AQ11" s="4">
        <v>0</v>
      </c>
      <c r="AR11" s="4">
        <v>0</v>
      </c>
      <c r="AS11" s="4">
        <v>0</v>
      </c>
      <c r="AT11" s="4">
        <v>0</v>
      </c>
      <c r="AU11" s="4">
        <v>0</v>
      </c>
      <c r="AV11" s="4">
        <v>0</v>
      </c>
      <c r="AW11" s="4">
        <v>0</v>
      </c>
      <c r="AX11" s="4">
        <v>0</v>
      </c>
      <c r="AY11" s="4">
        <v>0.03</v>
      </c>
      <c r="AZ11" s="4">
        <v>0.03</v>
      </c>
      <c r="BA11" s="4">
        <v>0.03</v>
      </c>
      <c r="BB11" s="4">
        <v>0.03</v>
      </c>
      <c r="BC11" s="4">
        <v>0.03</v>
      </c>
      <c r="BD11" s="4">
        <v>0.03</v>
      </c>
      <c r="BE11" s="4">
        <v>0.03</v>
      </c>
      <c r="BF11" s="4">
        <v>0.03</v>
      </c>
      <c r="BG11" s="4">
        <v>0.03</v>
      </c>
      <c r="BH11" s="4">
        <v>0.03</v>
      </c>
      <c r="BI11" s="4">
        <v>0.03</v>
      </c>
      <c r="BJ11" s="4">
        <v>0.03</v>
      </c>
      <c r="BK11" s="4">
        <v>0.03</v>
      </c>
      <c r="BL11" s="4">
        <v>0.03</v>
      </c>
      <c r="BM11" s="4">
        <v>0.03</v>
      </c>
      <c r="BN11" s="4">
        <v>0.03</v>
      </c>
      <c r="BO11" s="4">
        <v>0.03</v>
      </c>
      <c r="BP11" s="4">
        <v>0.03</v>
      </c>
      <c r="BQ11" s="4">
        <v>0.03</v>
      </c>
      <c r="BR11" s="4">
        <v>0.03</v>
      </c>
      <c r="BS11" s="4">
        <v>0.04</v>
      </c>
      <c r="BT11" s="4">
        <v>0.04</v>
      </c>
      <c r="BU11" s="4">
        <v>0.04</v>
      </c>
      <c r="BV11" s="4">
        <v>0.04</v>
      </c>
      <c r="BW11" s="4">
        <v>0.04</v>
      </c>
      <c r="BX11" s="4">
        <v>0.04</v>
      </c>
      <c r="BY11" s="4">
        <v>0.04</v>
      </c>
      <c r="BZ11" s="4">
        <v>0.04</v>
      </c>
      <c r="CA11" s="4">
        <v>0.04</v>
      </c>
      <c r="CB11" s="4">
        <v>0.04</v>
      </c>
      <c r="CC11" s="4">
        <v>0.04</v>
      </c>
      <c r="CD11" s="4">
        <v>0.04</v>
      </c>
      <c r="CE11" s="4">
        <v>0.04</v>
      </c>
      <c r="CF11" s="4">
        <v>0.05</v>
      </c>
      <c r="CG11" s="4">
        <v>0.05</v>
      </c>
      <c r="CH11" s="4">
        <v>0.05</v>
      </c>
      <c r="CI11" s="4">
        <v>0.05</v>
      </c>
      <c r="CJ11" s="4">
        <v>0.05</v>
      </c>
      <c r="CK11" s="4">
        <v>0.05</v>
      </c>
      <c r="CL11" s="4">
        <v>0.06</v>
      </c>
      <c r="CM11" s="4">
        <v>0.06</v>
      </c>
      <c r="CN11" s="4">
        <v>0.06</v>
      </c>
      <c r="CO11" s="4">
        <v>0.06</v>
      </c>
      <c r="CP11" s="4">
        <v>0.06</v>
      </c>
      <c r="CQ11" s="4">
        <v>0.06</v>
      </c>
      <c r="CR11" s="4">
        <v>0.06</v>
      </c>
      <c r="CS11" s="4">
        <v>0.06</v>
      </c>
      <c r="CT11" s="4">
        <v>0.06</v>
      </c>
      <c r="CU11" s="4">
        <v>0.06</v>
      </c>
      <c r="CV11" s="4">
        <v>0.06</v>
      </c>
      <c r="CW11" s="4">
        <v>0.06</v>
      </c>
      <c r="CX11" s="4">
        <v>0.06</v>
      </c>
      <c r="CY11" s="4">
        <v>0.06</v>
      </c>
      <c r="CZ11" s="4">
        <v>0.06</v>
      </c>
      <c r="DA11" s="4">
        <v>0.06</v>
      </c>
      <c r="DB11" s="4">
        <v>0.06</v>
      </c>
      <c r="DC11" s="4">
        <v>0.06</v>
      </c>
      <c r="DD11" s="4">
        <v>0.06</v>
      </c>
      <c r="DE11" s="4">
        <v>0.06</v>
      </c>
      <c r="DF11" s="4">
        <v>0.06</v>
      </c>
      <c r="DG11" s="4">
        <v>0.06</v>
      </c>
      <c r="DH11" s="4">
        <v>0.06</v>
      </c>
      <c r="DI11" s="4">
        <v>0.06</v>
      </c>
      <c r="DJ11" s="4">
        <v>0.06</v>
      </c>
      <c r="DK11" s="4">
        <v>0.06</v>
      </c>
      <c r="DL11" s="4">
        <v>0.06</v>
      </c>
      <c r="DM11" s="4">
        <v>0.06</v>
      </c>
      <c r="DN11" s="4">
        <v>0.06</v>
      </c>
      <c r="DO11" s="4">
        <v>0.06</v>
      </c>
      <c r="DP11" s="4">
        <v>0.06</v>
      </c>
      <c r="DQ11" s="4">
        <v>0.06</v>
      </c>
      <c r="DR11" s="4">
        <v>0.06</v>
      </c>
      <c r="DS11" s="4">
        <v>0.06</v>
      </c>
      <c r="DT11" s="4">
        <v>0.06</v>
      </c>
      <c r="DU11" s="4">
        <v>0.06</v>
      </c>
      <c r="DV11" s="4">
        <v>0.06</v>
      </c>
      <c r="DW11" s="4">
        <v>0.06</v>
      </c>
      <c r="DX11" s="4">
        <v>0.06</v>
      </c>
      <c r="DY11" s="7"/>
      <c r="DZ11" s="7"/>
      <c r="EA11" s="7"/>
      <c r="EB11" s="55"/>
      <c r="EC11" s="55"/>
      <c r="ED11" s="55"/>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row>
    <row r="12" spans="1:176" ht="15" customHeight="1" x14ac:dyDescent="0.35">
      <c r="A12" s="73" t="s">
        <v>28</v>
      </c>
      <c r="B12" s="15">
        <v>0</v>
      </c>
      <c r="C12" s="15">
        <v>0</v>
      </c>
      <c r="D12" s="15">
        <v>0</v>
      </c>
      <c r="E12" s="15">
        <v>0</v>
      </c>
      <c r="F12" s="15">
        <v>0</v>
      </c>
      <c r="G12" s="15">
        <v>0</v>
      </c>
      <c r="H12" s="15">
        <v>0</v>
      </c>
      <c r="I12" s="15">
        <v>0</v>
      </c>
      <c r="J12" s="15">
        <v>0</v>
      </c>
      <c r="K12" s="15">
        <v>0</v>
      </c>
      <c r="L12" s="15">
        <v>0</v>
      </c>
      <c r="M12" s="15">
        <v>0</v>
      </c>
      <c r="N12" s="15">
        <v>0</v>
      </c>
      <c r="O12" s="15">
        <v>0</v>
      </c>
      <c r="P12" s="15">
        <v>0</v>
      </c>
      <c r="Q12" s="15">
        <v>0</v>
      </c>
      <c r="R12" s="15">
        <v>0</v>
      </c>
      <c r="S12" s="15">
        <v>0</v>
      </c>
      <c r="T12" s="15">
        <v>0</v>
      </c>
      <c r="U12" s="15">
        <v>0</v>
      </c>
      <c r="V12" s="15">
        <v>0</v>
      </c>
      <c r="W12" s="15">
        <v>0</v>
      </c>
      <c r="X12" s="15">
        <v>0</v>
      </c>
      <c r="Y12" s="15">
        <v>0</v>
      </c>
      <c r="Z12" s="15">
        <v>0</v>
      </c>
      <c r="AA12" s="15">
        <v>0</v>
      </c>
      <c r="AB12" s="15">
        <v>0</v>
      </c>
      <c r="AC12" s="15">
        <v>0</v>
      </c>
      <c r="AD12" s="15">
        <v>0</v>
      </c>
      <c r="AE12" s="15">
        <v>0</v>
      </c>
      <c r="AF12" s="4">
        <v>0</v>
      </c>
      <c r="AG12" s="4">
        <v>0</v>
      </c>
      <c r="AH12" s="4">
        <v>0</v>
      </c>
      <c r="AI12" s="4">
        <v>0</v>
      </c>
      <c r="AJ12" s="4">
        <v>0</v>
      </c>
      <c r="AK12" s="4">
        <v>0</v>
      </c>
      <c r="AL12" s="4">
        <v>0</v>
      </c>
      <c r="AM12" s="4">
        <v>0</v>
      </c>
      <c r="AN12" s="4">
        <v>0</v>
      </c>
      <c r="AO12" s="4">
        <v>0</v>
      </c>
      <c r="AP12" s="4">
        <v>0</v>
      </c>
      <c r="AQ12" s="4">
        <v>0</v>
      </c>
      <c r="AR12" s="4">
        <v>0</v>
      </c>
      <c r="AS12" s="4">
        <v>0</v>
      </c>
      <c r="AT12" s="4">
        <v>0</v>
      </c>
      <c r="AU12" s="4">
        <v>0</v>
      </c>
      <c r="AV12" s="4">
        <v>0</v>
      </c>
      <c r="AW12" s="4">
        <v>0</v>
      </c>
      <c r="AX12" s="4">
        <v>0</v>
      </c>
      <c r="AY12" s="4">
        <v>0</v>
      </c>
      <c r="AZ12" s="4">
        <v>0</v>
      </c>
      <c r="BA12" s="4">
        <v>0.03</v>
      </c>
      <c r="BB12" s="4">
        <v>0.03</v>
      </c>
      <c r="BC12" s="4">
        <v>0.03</v>
      </c>
      <c r="BD12" s="4">
        <v>0.03</v>
      </c>
      <c r="BE12" s="4">
        <v>0.03</v>
      </c>
      <c r="BF12" s="4">
        <v>0.03</v>
      </c>
      <c r="BG12" s="4">
        <v>0.03</v>
      </c>
      <c r="BH12" s="4">
        <v>0.03</v>
      </c>
      <c r="BI12" s="4">
        <v>0.03</v>
      </c>
      <c r="BJ12" s="4">
        <v>0.03</v>
      </c>
      <c r="BK12" s="4">
        <v>0.03</v>
      </c>
      <c r="BL12" s="4">
        <v>0.03</v>
      </c>
      <c r="BM12" s="4">
        <v>0.03</v>
      </c>
      <c r="BN12" s="4">
        <v>0.03</v>
      </c>
      <c r="BO12" s="4">
        <v>0.03</v>
      </c>
      <c r="BP12" s="4">
        <v>0.03</v>
      </c>
      <c r="BQ12" s="4">
        <v>0.03</v>
      </c>
      <c r="BR12" s="4">
        <v>0.03</v>
      </c>
      <c r="BS12" s="4">
        <v>0.03</v>
      </c>
      <c r="BT12" s="4">
        <v>0.03</v>
      </c>
      <c r="BU12" s="4">
        <v>0.03</v>
      </c>
      <c r="BV12" s="4">
        <v>0.03</v>
      </c>
      <c r="BW12" s="4">
        <v>0.03</v>
      </c>
      <c r="BX12" s="4">
        <v>0.03</v>
      </c>
      <c r="BY12" s="4">
        <v>0.03</v>
      </c>
      <c r="BZ12" s="4">
        <v>0.03</v>
      </c>
      <c r="CA12" s="4">
        <v>0.03</v>
      </c>
      <c r="CB12" s="4">
        <v>0.03</v>
      </c>
      <c r="CC12" s="4">
        <v>0.03</v>
      </c>
      <c r="CD12" s="4">
        <v>0.03</v>
      </c>
      <c r="CE12" s="4">
        <v>0.03</v>
      </c>
      <c r="CF12" s="4">
        <v>0.03</v>
      </c>
      <c r="CG12" s="4">
        <v>0.03</v>
      </c>
      <c r="CH12" s="4">
        <v>0.03</v>
      </c>
      <c r="CI12" s="4">
        <v>0.03</v>
      </c>
      <c r="CJ12" s="4">
        <v>0.03</v>
      </c>
      <c r="CK12" s="4">
        <v>0.03</v>
      </c>
      <c r="CL12" s="4">
        <v>0.03</v>
      </c>
      <c r="CM12" s="4">
        <v>0.04</v>
      </c>
      <c r="CN12" s="4">
        <v>0.04</v>
      </c>
      <c r="CO12" s="4">
        <v>0.04</v>
      </c>
      <c r="CP12" s="4">
        <v>0.04</v>
      </c>
      <c r="CQ12" s="4">
        <v>0.04</v>
      </c>
      <c r="CR12" s="4">
        <v>0.04</v>
      </c>
      <c r="CS12" s="4">
        <v>0.04</v>
      </c>
      <c r="CT12" s="4">
        <v>0.04</v>
      </c>
      <c r="CU12" s="4">
        <v>0.04</v>
      </c>
      <c r="CV12" s="4">
        <v>0.04</v>
      </c>
      <c r="CW12" s="4">
        <v>0.04</v>
      </c>
      <c r="CX12" s="4">
        <v>0.04</v>
      </c>
      <c r="CY12" s="4">
        <v>0.04</v>
      </c>
      <c r="CZ12" s="4">
        <v>0.04</v>
      </c>
      <c r="DA12" s="4">
        <v>0.04</v>
      </c>
      <c r="DB12" s="4">
        <v>0.04</v>
      </c>
      <c r="DC12" s="4">
        <v>0.04</v>
      </c>
      <c r="DD12" s="4">
        <v>0.04</v>
      </c>
      <c r="DE12" s="4">
        <v>0.04</v>
      </c>
      <c r="DF12" s="4">
        <v>0.04</v>
      </c>
      <c r="DG12" s="4">
        <v>0.04</v>
      </c>
      <c r="DH12" s="4">
        <v>0.04</v>
      </c>
      <c r="DI12" s="4">
        <v>0.04</v>
      </c>
      <c r="DJ12" s="4">
        <v>0.04</v>
      </c>
      <c r="DK12" s="4">
        <v>0.04</v>
      </c>
      <c r="DL12" s="4">
        <v>0.04</v>
      </c>
      <c r="DM12" s="4">
        <v>0.04</v>
      </c>
      <c r="DN12" s="4">
        <v>0.04</v>
      </c>
      <c r="DO12" s="4">
        <v>0.04</v>
      </c>
      <c r="DP12" s="4">
        <v>0.04</v>
      </c>
      <c r="DQ12" s="4">
        <v>0.04</v>
      </c>
      <c r="DR12" s="4">
        <v>0.04</v>
      </c>
      <c r="DS12" s="4">
        <v>0.04</v>
      </c>
      <c r="DT12" s="4">
        <v>0.04</v>
      </c>
      <c r="DU12" s="4">
        <v>0.04</v>
      </c>
      <c r="DV12" s="4">
        <v>0.04</v>
      </c>
      <c r="DW12" s="4">
        <v>0.04</v>
      </c>
      <c r="DX12" s="4">
        <v>0.04</v>
      </c>
      <c r="DY12" s="7"/>
      <c r="DZ12" s="7"/>
      <c r="EA12" s="7"/>
      <c r="EB12" s="55"/>
      <c r="EC12" s="55"/>
      <c r="ED12" s="55"/>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row>
    <row r="13" spans="1:176" ht="15" customHeight="1" x14ac:dyDescent="0.35">
      <c r="A13" s="73" t="s">
        <v>29</v>
      </c>
      <c r="B13" s="15">
        <v>0</v>
      </c>
      <c r="C13" s="15">
        <v>0</v>
      </c>
      <c r="D13" s="15">
        <v>0</v>
      </c>
      <c r="E13" s="15">
        <v>0</v>
      </c>
      <c r="F13" s="15">
        <v>0</v>
      </c>
      <c r="G13" s="15">
        <v>0</v>
      </c>
      <c r="H13" s="15">
        <v>0</v>
      </c>
      <c r="I13" s="15">
        <v>0</v>
      </c>
      <c r="J13" s="15">
        <v>0</v>
      </c>
      <c r="K13" s="15">
        <v>0</v>
      </c>
      <c r="L13" s="15">
        <v>0</v>
      </c>
      <c r="M13" s="15">
        <v>0</v>
      </c>
      <c r="N13" s="15">
        <v>0</v>
      </c>
      <c r="O13" s="15">
        <v>0</v>
      </c>
      <c r="P13" s="15">
        <v>0</v>
      </c>
      <c r="Q13" s="15">
        <v>0</v>
      </c>
      <c r="R13" s="15">
        <v>0</v>
      </c>
      <c r="S13" s="15">
        <v>0</v>
      </c>
      <c r="T13" s="15">
        <v>0</v>
      </c>
      <c r="U13" s="15">
        <v>0</v>
      </c>
      <c r="V13" s="15">
        <v>0</v>
      </c>
      <c r="W13" s="15">
        <v>0</v>
      </c>
      <c r="X13" s="15">
        <v>0</v>
      </c>
      <c r="Y13" s="15">
        <v>0</v>
      </c>
      <c r="Z13" s="15">
        <v>0</v>
      </c>
      <c r="AA13" s="15">
        <v>0</v>
      </c>
      <c r="AB13" s="15">
        <v>0</v>
      </c>
      <c r="AC13" s="15">
        <v>0</v>
      </c>
      <c r="AD13" s="15">
        <v>0</v>
      </c>
      <c r="AE13" s="15">
        <v>0</v>
      </c>
      <c r="AF13" s="15">
        <v>0</v>
      </c>
      <c r="AG13" s="15">
        <v>0</v>
      </c>
      <c r="AH13" s="15">
        <v>0</v>
      </c>
      <c r="AI13" s="4">
        <v>0</v>
      </c>
      <c r="AJ13" s="4">
        <v>0</v>
      </c>
      <c r="AK13" s="15">
        <v>1.2500000000000001E-2</v>
      </c>
      <c r="AL13" s="15">
        <v>1.2500000000000001E-2</v>
      </c>
      <c r="AM13" s="15">
        <v>1.2500000000000001E-2</v>
      </c>
      <c r="AN13" s="15">
        <v>1.2500000000000001E-2</v>
      </c>
      <c r="AO13" s="15">
        <v>1.2500000000000001E-2</v>
      </c>
      <c r="AP13" s="15">
        <v>1.2500000000000001E-2</v>
      </c>
      <c r="AQ13" s="15">
        <v>1.2500000000000001E-2</v>
      </c>
      <c r="AR13" s="15">
        <v>1.2500000000000001E-2</v>
      </c>
      <c r="AS13" s="15">
        <v>1.2500000000000001E-2</v>
      </c>
      <c r="AT13" s="15">
        <v>1.2500000000000001E-2</v>
      </c>
      <c r="AU13" s="15">
        <v>1.4999999999999999E-2</v>
      </c>
      <c r="AV13" s="15">
        <v>1.4999999999999999E-2</v>
      </c>
      <c r="AW13" s="15">
        <v>2.5000000000000001E-2</v>
      </c>
      <c r="AX13" s="15">
        <v>2.5000000000000001E-2</v>
      </c>
      <c r="AY13" s="15">
        <v>2.5000000000000001E-2</v>
      </c>
      <c r="AZ13" s="15">
        <v>2.5000000000000001E-2</v>
      </c>
      <c r="BA13" s="15">
        <v>2.5000000000000001E-2</v>
      </c>
      <c r="BB13" s="15">
        <v>2.5000000000000001E-2</v>
      </c>
      <c r="BC13" s="15">
        <v>2.5000000000000001E-2</v>
      </c>
      <c r="BD13" s="15">
        <v>2.5000000000000001E-2</v>
      </c>
      <c r="BE13" s="15">
        <v>2.5000000000000001E-2</v>
      </c>
      <c r="BF13" s="15">
        <v>2.5000000000000001E-2</v>
      </c>
      <c r="BG13" s="15">
        <v>3.5000000000000003E-2</v>
      </c>
      <c r="BH13" s="15">
        <v>3.5000000000000003E-2</v>
      </c>
      <c r="BI13" s="15">
        <v>3.5000000000000003E-2</v>
      </c>
      <c r="BJ13" s="15">
        <v>3.5000000000000003E-2</v>
      </c>
      <c r="BK13" s="15">
        <v>3.5000000000000003E-2</v>
      </c>
      <c r="BL13" s="15">
        <v>3.5000000000000003E-2</v>
      </c>
      <c r="BM13" s="15">
        <v>3.5000000000000003E-2</v>
      </c>
      <c r="BN13" s="15">
        <v>3.5000000000000003E-2</v>
      </c>
      <c r="BO13" s="15">
        <v>3.5000000000000003E-2</v>
      </c>
      <c r="BP13" s="15">
        <v>0.04</v>
      </c>
      <c r="BQ13" s="15">
        <v>0.04</v>
      </c>
      <c r="BR13" s="15">
        <v>0.04</v>
      </c>
      <c r="BS13" s="15">
        <v>0.04</v>
      </c>
      <c r="BT13" s="15">
        <v>0.04</v>
      </c>
      <c r="BU13" s="15">
        <v>0.04</v>
      </c>
      <c r="BV13" s="15">
        <v>0.04</v>
      </c>
      <c r="BW13" s="15">
        <v>0.04</v>
      </c>
      <c r="BX13" s="15">
        <v>0.04</v>
      </c>
      <c r="BY13" s="15">
        <v>0.04</v>
      </c>
      <c r="BZ13" s="15">
        <v>0.04</v>
      </c>
      <c r="CA13" s="15">
        <v>0.04</v>
      </c>
      <c r="CB13" s="15">
        <v>0.04</v>
      </c>
      <c r="CC13" s="15">
        <v>0.04</v>
      </c>
      <c r="CD13" s="15">
        <v>0.04</v>
      </c>
      <c r="CE13" s="15">
        <v>0.04</v>
      </c>
      <c r="CF13" s="15">
        <v>0.04</v>
      </c>
      <c r="CG13" s="15">
        <v>0.04</v>
      </c>
      <c r="CH13" s="15">
        <v>0.04</v>
      </c>
      <c r="CI13" s="15">
        <v>0.04</v>
      </c>
      <c r="CJ13" s="15">
        <v>0.04</v>
      </c>
      <c r="CK13" s="15">
        <v>0.04</v>
      </c>
      <c r="CL13" s="15">
        <v>0.04</v>
      </c>
      <c r="CM13" s="15">
        <v>0.04</v>
      </c>
      <c r="CN13" s="15">
        <v>0.04</v>
      </c>
      <c r="CO13" s="15">
        <v>0.04</v>
      </c>
      <c r="CP13" s="15">
        <v>0.04</v>
      </c>
      <c r="CQ13" s="15">
        <v>0.04</v>
      </c>
      <c r="CR13" s="15">
        <v>0.04</v>
      </c>
      <c r="CS13" s="15">
        <v>0.04</v>
      </c>
      <c r="CT13" s="15">
        <v>0.04</v>
      </c>
      <c r="CU13" s="15">
        <v>0.04</v>
      </c>
      <c r="CV13" s="15">
        <v>0.04</v>
      </c>
      <c r="CW13" s="15">
        <v>0.04</v>
      </c>
      <c r="CX13" s="15">
        <v>0.04</v>
      </c>
      <c r="CY13" s="15">
        <v>0.04</v>
      </c>
      <c r="CZ13" s="15">
        <v>0.04</v>
      </c>
      <c r="DA13" s="15">
        <v>0.04</v>
      </c>
      <c r="DB13" s="15">
        <v>0.04</v>
      </c>
      <c r="DC13" s="15">
        <v>0.04</v>
      </c>
      <c r="DD13" s="15">
        <v>0.04</v>
      </c>
      <c r="DE13" s="15">
        <v>0.04</v>
      </c>
      <c r="DF13" s="15">
        <v>0.04</v>
      </c>
      <c r="DG13" s="15">
        <v>0.04</v>
      </c>
      <c r="DH13" s="15">
        <v>0.04</v>
      </c>
      <c r="DI13" s="15">
        <v>0.04</v>
      </c>
      <c r="DJ13" s="15">
        <v>0.04</v>
      </c>
      <c r="DK13" s="15">
        <v>0.04</v>
      </c>
      <c r="DL13" s="15">
        <v>0.04</v>
      </c>
      <c r="DM13" s="15">
        <v>0.04</v>
      </c>
      <c r="DN13" s="15">
        <v>0.04</v>
      </c>
      <c r="DO13" s="15">
        <v>0.04</v>
      </c>
      <c r="DP13" s="15">
        <v>0.04</v>
      </c>
      <c r="DQ13" s="15">
        <v>0.04</v>
      </c>
      <c r="DR13" s="15">
        <v>0.04</v>
      </c>
      <c r="DS13" s="15">
        <v>0.04</v>
      </c>
      <c r="DT13" s="15">
        <v>0.04</v>
      </c>
      <c r="DU13" s="15">
        <v>0.04</v>
      </c>
      <c r="DV13" s="15">
        <v>0.04</v>
      </c>
      <c r="DW13" s="15">
        <v>0.04</v>
      </c>
      <c r="DX13" s="15">
        <v>0.04</v>
      </c>
      <c r="DY13" s="7"/>
      <c r="DZ13" s="17"/>
      <c r="EA13" s="17"/>
      <c r="EB13" s="55"/>
      <c r="EC13" s="55"/>
      <c r="ED13" s="55"/>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c r="FS13" s="17"/>
      <c r="FT13" s="17"/>
    </row>
    <row r="14" spans="1:176" ht="15" customHeight="1" x14ac:dyDescent="0.35">
      <c r="A14" s="73" t="s">
        <v>30</v>
      </c>
      <c r="B14" s="15">
        <v>0</v>
      </c>
      <c r="C14" s="15">
        <v>0</v>
      </c>
      <c r="D14" s="15">
        <v>0</v>
      </c>
      <c r="E14" s="15">
        <v>0</v>
      </c>
      <c r="F14" s="15">
        <v>0</v>
      </c>
      <c r="G14" s="15">
        <v>0</v>
      </c>
      <c r="H14" s="15">
        <v>0</v>
      </c>
      <c r="I14" s="15">
        <v>0</v>
      </c>
      <c r="J14" s="15">
        <v>0</v>
      </c>
      <c r="K14" s="15">
        <v>0</v>
      </c>
      <c r="L14" s="15">
        <v>0</v>
      </c>
      <c r="M14" s="15">
        <v>0</v>
      </c>
      <c r="N14" s="15">
        <v>0</v>
      </c>
      <c r="O14" s="15">
        <v>0</v>
      </c>
      <c r="P14" s="15">
        <v>0</v>
      </c>
      <c r="Q14" s="15">
        <v>0</v>
      </c>
      <c r="R14" s="15">
        <v>0</v>
      </c>
      <c r="S14" s="15">
        <v>0</v>
      </c>
      <c r="T14" s="15">
        <v>0</v>
      </c>
      <c r="U14" s="15">
        <v>0</v>
      </c>
      <c r="V14" s="15">
        <v>0</v>
      </c>
      <c r="W14" s="15">
        <v>0</v>
      </c>
      <c r="X14" s="15">
        <v>0</v>
      </c>
      <c r="Y14" s="15">
        <v>0</v>
      </c>
      <c r="Z14" s="15">
        <v>0</v>
      </c>
      <c r="AA14" s="15">
        <v>0</v>
      </c>
      <c r="AB14" s="15">
        <v>0</v>
      </c>
      <c r="AC14" s="15">
        <v>0</v>
      </c>
      <c r="AD14" s="15">
        <v>0</v>
      </c>
      <c r="AE14" s="15">
        <v>0</v>
      </c>
      <c r="AF14" s="4">
        <v>0</v>
      </c>
      <c r="AG14" s="4">
        <v>0</v>
      </c>
      <c r="AH14" s="4">
        <v>0</v>
      </c>
      <c r="AI14" s="4">
        <v>0</v>
      </c>
      <c r="AJ14" s="4">
        <v>0</v>
      </c>
      <c r="AK14" s="4">
        <v>0.02</v>
      </c>
      <c r="AL14" s="4">
        <v>0</v>
      </c>
      <c r="AM14" s="4">
        <v>0</v>
      </c>
      <c r="AN14" s="4">
        <v>0</v>
      </c>
      <c r="AO14" s="4">
        <v>0</v>
      </c>
      <c r="AP14" s="4">
        <v>0</v>
      </c>
      <c r="AQ14" s="4">
        <v>0</v>
      </c>
      <c r="AR14" s="4">
        <v>0</v>
      </c>
      <c r="AS14" s="4">
        <v>0</v>
      </c>
      <c r="AT14" s="4">
        <v>0</v>
      </c>
      <c r="AU14" s="4">
        <v>0</v>
      </c>
      <c r="AV14" s="4">
        <v>0</v>
      </c>
      <c r="AW14" s="4">
        <v>0</v>
      </c>
      <c r="AX14" s="4">
        <v>0</v>
      </c>
      <c r="AY14" s="4">
        <v>0</v>
      </c>
      <c r="AZ14" s="4">
        <v>0</v>
      </c>
      <c r="BA14" s="4">
        <v>0</v>
      </c>
      <c r="BB14" s="4">
        <v>0</v>
      </c>
      <c r="BC14" s="4">
        <v>0</v>
      </c>
      <c r="BD14" s="4">
        <v>0</v>
      </c>
      <c r="BE14" s="4">
        <v>0</v>
      </c>
      <c r="BF14" s="4">
        <v>0</v>
      </c>
      <c r="BG14" s="4">
        <v>0</v>
      </c>
      <c r="BH14" s="4">
        <v>0</v>
      </c>
      <c r="BI14" s="4">
        <v>0</v>
      </c>
      <c r="BJ14" s="4">
        <v>0</v>
      </c>
      <c r="BK14" s="4">
        <v>0</v>
      </c>
      <c r="BL14" s="4">
        <v>0</v>
      </c>
      <c r="BM14" s="4">
        <v>0</v>
      </c>
      <c r="BN14" s="4">
        <v>0</v>
      </c>
      <c r="BO14" s="4">
        <v>0</v>
      </c>
      <c r="BP14" s="4">
        <v>0.03</v>
      </c>
      <c r="BQ14" s="4">
        <v>0.03</v>
      </c>
      <c r="BR14" s="4">
        <v>0.03</v>
      </c>
      <c r="BS14" s="4">
        <v>0.03</v>
      </c>
      <c r="BT14" s="4">
        <v>0.03</v>
      </c>
      <c r="BU14" s="4">
        <v>0.03</v>
      </c>
      <c r="BV14" s="4">
        <v>0.03</v>
      </c>
      <c r="BW14" s="4">
        <v>0.03</v>
      </c>
      <c r="BX14" s="4">
        <v>0.03</v>
      </c>
      <c r="BY14" s="4">
        <v>0.03</v>
      </c>
      <c r="BZ14" s="4">
        <v>0.03</v>
      </c>
      <c r="CA14" s="4">
        <v>0.03</v>
      </c>
      <c r="CB14" s="4">
        <v>0.03</v>
      </c>
      <c r="CC14" s="4">
        <v>0.03</v>
      </c>
      <c r="CD14" s="4">
        <v>0.03</v>
      </c>
      <c r="CE14" s="4">
        <v>0.03</v>
      </c>
      <c r="CF14" s="4">
        <v>0.03</v>
      </c>
      <c r="CG14" s="4">
        <v>0.03</v>
      </c>
      <c r="CH14" s="4">
        <v>0.04</v>
      </c>
      <c r="CI14" s="4">
        <v>0.04</v>
      </c>
      <c r="CJ14" s="4">
        <v>0.05</v>
      </c>
      <c r="CK14" s="4">
        <v>0.05</v>
      </c>
      <c r="CL14" s="4">
        <v>0.05</v>
      </c>
      <c r="CM14" s="4">
        <v>0.05</v>
      </c>
      <c r="CN14" s="4">
        <v>0.05</v>
      </c>
      <c r="CO14" s="4">
        <v>0.05</v>
      </c>
      <c r="CP14" s="4">
        <v>0.05</v>
      </c>
      <c r="CQ14" s="4">
        <v>0.05</v>
      </c>
      <c r="CR14" s="4">
        <v>0.05</v>
      </c>
      <c r="CS14" s="4">
        <v>0.05</v>
      </c>
      <c r="CT14" s="4">
        <v>0.05</v>
      </c>
      <c r="CU14" s="4">
        <v>0.05</v>
      </c>
      <c r="CV14" s="4">
        <v>0.05</v>
      </c>
      <c r="CW14" s="4">
        <v>0.05</v>
      </c>
      <c r="CX14" s="4">
        <v>0.05</v>
      </c>
      <c r="CY14" s="4">
        <v>0.05</v>
      </c>
      <c r="CZ14" s="4">
        <v>0.05</v>
      </c>
      <c r="DA14" s="4">
        <v>0.05</v>
      </c>
      <c r="DB14" s="4">
        <v>0.06</v>
      </c>
      <c r="DC14" s="4">
        <v>0.06</v>
      </c>
      <c r="DD14" s="4">
        <v>0.05</v>
      </c>
      <c r="DE14" s="4">
        <v>0.06</v>
      </c>
      <c r="DF14" s="4">
        <v>0.06</v>
      </c>
      <c r="DG14" s="4">
        <v>0.06</v>
      </c>
      <c r="DH14" s="4">
        <v>0.06</v>
      </c>
      <c r="DI14" s="4">
        <v>0.06</v>
      </c>
      <c r="DJ14" s="4">
        <v>0.06</v>
      </c>
      <c r="DK14" s="4">
        <v>0.06</v>
      </c>
      <c r="DL14" s="4">
        <v>0.06</v>
      </c>
      <c r="DM14" s="4">
        <v>0.06</v>
      </c>
      <c r="DN14" s="4">
        <v>0.06</v>
      </c>
      <c r="DO14" s="4">
        <v>0.06</v>
      </c>
      <c r="DP14" s="4">
        <v>0.06</v>
      </c>
      <c r="DQ14" s="4">
        <v>0.06</v>
      </c>
      <c r="DR14" s="4">
        <v>0.06</v>
      </c>
      <c r="DS14" s="4">
        <v>0.06</v>
      </c>
      <c r="DT14" s="4">
        <v>0.06</v>
      </c>
      <c r="DU14" s="4">
        <v>0.06</v>
      </c>
      <c r="DV14" s="4">
        <v>0.06</v>
      </c>
      <c r="DW14" s="4">
        <v>0.06</v>
      </c>
      <c r="DX14" s="4">
        <v>0.06</v>
      </c>
      <c r="DY14" s="7"/>
      <c r="DZ14" s="7"/>
      <c r="EA14" s="7"/>
      <c r="EB14" s="55"/>
      <c r="EC14" s="55"/>
      <c r="ED14" s="55"/>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row>
    <row r="15" spans="1:176" ht="15" customHeight="1" x14ac:dyDescent="0.35">
      <c r="A15" s="73" t="s">
        <v>31</v>
      </c>
      <c r="B15" s="15">
        <v>0</v>
      </c>
      <c r="C15" s="15">
        <v>0</v>
      </c>
      <c r="D15" s="15">
        <v>0</v>
      </c>
      <c r="E15" s="15">
        <v>0</v>
      </c>
      <c r="F15" s="15">
        <v>0</v>
      </c>
      <c r="G15" s="15">
        <v>0</v>
      </c>
      <c r="H15" s="15">
        <v>0</v>
      </c>
      <c r="I15" s="15">
        <v>0</v>
      </c>
      <c r="J15" s="15">
        <v>0</v>
      </c>
      <c r="K15" s="15">
        <v>0</v>
      </c>
      <c r="L15" s="15">
        <v>0</v>
      </c>
      <c r="M15" s="15">
        <v>0</v>
      </c>
      <c r="N15" s="15">
        <v>0</v>
      </c>
      <c r="O15" s="15">
        <v>0</v>
      </c>
      <c r="P15" s="15">
        <v>0</v>
      </c>
      <c r="Q15" s="15">
        <v>0</v>
      </c>
      <c r="R15" s="15">
        <v>0</v>
      </c>
      <c r="S15" s="15">
        <v>0</v>
      </c>
      <c r="T15" s="15">
        <v>0</v>
      </c>
      <c r="U15" s="15">
        <v>0</v>
      </c>
      <c r="V15" s="15">
        <v>0</v>
      </c>
      <c r="W15" s="15">
        <v>0</v>
      </c>
      <c r="X15" s="15">
        <v>0</v>
      </c>
      <c r="Y15" s="15">
        <v>0</v>
      </c>
      <c r="Z15" s="15">
        <v>0</v>
      </c>
      <c r="AA15" s="15">
        <v>0</v>
      </c>
      <c r="AB15" s="15">
        <v>0</v>
      </c>
      <c r="AC15" s="15">
        <v>0</v>
      </c>
      <c r="AD15" s="15">
        <v>0</v>
      </c>
      <c r="AE15" s="15">
        <v>0</v>
      </c>
      <c r="AF15" s="4">
        <v>0</v>
      </c>
      <c r="AG15" s="4">
        <v>0</v>
      </c>
      <c r="AH15" s="4">
        <v>0</v>
      </c>
      <c r="AI15" s="4">
        <v>0.02</v>
      </c>
      <c r="AJ15" s="4">
        <v>0.02</v>
      </c>
      <c r="AK15" s="4">
        <v>0.03</v>
      </c>
      <c r="AL15" s="4">
        <v>0.03</v>
      </c>
      <c r="AM15" s="4">
        <v>0.03</v>
      </c>
      <c r="AN15" s="4">
        <v>0.03</v>
      </c>
      <c r="AO15" s="4">
        <v>0.03</v>
      </c>
      <c r="AP15" s="4">
        <v>0.03</v>
      </c>
      <c r="AQ15" s="4">
        <v>0.02</v>
      </c>
      <c r="AR15" s="4">
        <v>0.02</v>
      </c>
      <c r="AS15" s="4">
        <v>0.02</v>
      </c>
      <c r="AT15" s="4">
        <v>0.02</v>
      </c>
      <c r="AU15" s="4">
        <v>0.02</v>
      </c>
      <c r="AV15" s="4">
        <v>0.02</v>
      </c>
      <c r="AW15" s="4">
        <v>0.02</v>
      </c>
      <c r="AX15" s="4">
        <v>0.02</v>
      </c>
      <c r="AY15" s="4">
        <v>0.02</v>
      </c>
      <c r="AZ15" s="4">
        <v>0.02</v>
      </c>
      <c r="BA15" s="4">
        <v>0.02</v>
      </c>
      <c r="BB15" s="4">
        <v>0.02</v>
      </c>
      <c r="BC15" s="4">
        <v>0.02</v>
      </c>
      <c r="BD15" s="4">
        <v>0.02</v>
      </c>
      <c r="BE15" s="4">
        <v>0.02</v>
      </c>
      <c r="BF15" s="4">
        <v>2.5000000000000001E-2</v>
      </c>
      <c r="BG15" s="4">
        <v>2.5000000000000001E-2</v>
      </c>
      <c r="BH15" s="4">
        <v>2.5000000000000001E-2</v>
      </c>
      <c r="BI15" s="4">
        <v>2.5000000000000001E-2</v>
      </c>
      <c r="BJ15" s="4">
        <v>0.03</v>
      </c>
      <c r="BK15" s="4">
        <v>0.03</v>
      </c>
      <c r="BL15" s="4">
        <v>3.5000000000000003E-2</v>
      </c>
      <c r="BM15" s="4">
        <v>3.5000000000000003E-2</v>
      </c>
      <c r="BN15" s="4">
        <v>3.5000000000000003E-2</v>
      </c>
      <c r="BO15" s="4">
        <v>3.5000000000000003E-2</v>
      </c>
      <c r="BP15" s="4">
        <v>3.5000000000000003E-2</v>
      </c>
      <c r="BQ15" s="4">
        <v>3.5000000000000003E-2</v>
      </c>
      <c r="BR15" s="4">
        <v>4.2500000000000003E-2</v>
      </c>
      <c r="BS15" s="4">
        <v>4.2500000000000003E-2</v>
      </c>
      <c r="BT15" s="4">
        <v>0.04</v>
      </c>
      <c r="BU15" s="4">
        <v>0.04</v>
      </c>
      <c r="BV15" s="4">
        <v>0.04</v>
      </c>
      <c r="BW15" s="4">
        <v>0.04</v>
      </c>
      <c r="BX15" s="4">
        <v>0.04</v>
      </c>
      <c r="BY15" s="4">
        <v>0.04</v>
      </c>
      <c r="BZ15" s="4">
        <v>0.04</v>
      </c>
      <c r="CA15" s="4">
        <v>0.04</v>
      </c>
      <c r="CB15" s="4">
        <v>0.04</v>
      </c>
      <c r="CC15" s="4">
        <v>0.04</v>
      </c>
      <c r="CD15" s="4">
        <v>0.04</v>
      </c>
      <c r="CE15" s="4">
        <v>0.04</v>
      </c>
      <c r="CF15" s="4">
        <v>0.04</v>
      </c>
      <c r="CG15" s="4">
        <v>0.04</v>
      </c>
      <c r="CH15" s="4">
        <v>0.05</v>
      </c>
      <c r="CI15" s="4">
        <v>0.05</v>
      </c>
      <c r="CJ15" s="4">
        <v>0.05</v>
      </c>
      <c r="CK15" s="4">
        <v>0.05</v>
      </c>
      <c r="CL15" s="4">
        <v>0.05</v>
      </c>
      <c r="CM15" s="4">
        <v>0.05</v>
      </c>
      <c r="CN15" s="4">
        <v>6.25E-2</v>
      </c>
      <c r="CO15" s="4">
        <v>6.25E-2</v>
      </c>
      <c r="CP15" s="4">
        <v>6.25E-2</v>
      </c>
      <c r="CQ15" s="4">
        <v>6.25E-2</v>
      </c>
      <c r="CR15" s="4">
        <v>6.25E-2</v>
      </c>
      <c r="CS15" s="4">
        <v>6.25E-2</v>
      </c>
      <c r="CT15" s="4">
        <v>6.25E-2</v>
      </c>
      <c r="CU15" s="4">
        <v>6.25E-2</v>
      </c>
      <c r="CV15" s="4">
        <v>6.25E-2</v>
      </c>
      <c r="CW15" s="4">
        <v>6.25E-2</v>
      </c>
      <c r="CX15" s="4">
        <v>6.25E-2</v>
      </c>
      <c r="CY15" s="4">
        <v>6.25E-2</v>
      </c>
      <c r="CZ15" s="4">
        <v>6.25E-2</v>
      </c>
      <c r="DA15" s="4">
        <v>6.25E-2</v>
      </c>
      <c r="DB15" s="4">
        <v>6.25E-2</v>
      </c>
      <c r="DC15" s="4">
        <v>6.25E-2</v>
      </c>
      <c r="DD15" s="4">
        <v>6.25E-2</v>
      </c>
      <c r="DE15" s="4">
        <v>6.25E-2</v>
      </c>
      <c r="DF15" s="4">
        <v>6.25E-2</v>
      </c>
      <c r="DG15" s="4">
        <v>6.25E-2</v>
      </c>
      <c r="DH15" s="4">
        <v>6.25E-2</v>
      </c>
      <c r="DI15" s="4">
        <v>6.25E-2</v>
      </c>
      <c r="DJ15" s="4">
        <v>6.25E-2</v>
      </c>
      <c r="DK15" s="4">
        <v>6.25E-2</v>
      </c>
      <c r="DL15" s="4">
        <v>6.25E-2</v>
      </c>
      <c r="DM15" s="4">
        <v>6.25E-2</v>
      </c>
      <c r="DN15" s="4">
        <v>6.25E-2</v>
      </c>
      <c r="DO15" s="4">
        <v>6.25E-2</v>
      </c>
      <c r="DP15" s="4">
        <v>6.25E-2</v>
      </c>
      <c r="DQ15" s="4">
        <v>6.25E-2</v>
      </c>
      <c r="DR15" s="4">
        <v>6.25E-2</v>
      </c>
      <c r="DS15" s="4">
        <v>6.25E-2</v>
      </c>
      <c r="DT15" s="4">
        <v>6.25E-2</v>
      </c>
      <c r="DU15" s="4">
        <v>6.25E-2</v>
      </c>
      <c r="DV15" s="4">
        <v>6.25E-2</v>
      </c>
      <c r="DW15" s="4">
        <v>6.25E-2</v>
      </c>
      <c r="DX15" s="4">
        <v>6.25E-2</v>
      </c>
      <c r="DY15" s="7"/>
      <c r="DZ15" s="7"/>
      <c r="EA15" s="7"/>
      <c r="EB15" s="55"/>
      <c r="EC15" s="55"/>
      <c r="ED15" s="55"/>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row>
    <row r="16" spans="1:176" ht="15" customHeight="1" x14ac:dyDescent="0.35">
      <c r="A16" s="73" t="s">
        <v>32</v>
      </c>
      <c r="B16" s="15">
        <v>0</v>
      </c>
      <c r="C16" s="15">
        <v>0</v>
      </c>
      <c r="D16" s="15">
        <v>0</v>
      </c>
      <c r="E16" s="15">
        <v>0</v>
      </c>
      <c r="F16" s="15">
        <v>0</v>
      </c>
      <c r="G16" s="15">
        <v>0</v>
      </c>
      <c r="H16" s="15">
        <v>0</v>
      </c>
      <c r="I16" s="15">
        <v>0</v>
      </c>
      <c r="J16" s="15">
        <v>0</v>
      </c>
      <c r="K16" s="15">
        <v>0</v>
      </c>
      <c r="L16" s="15">
        <v>0</v>
      </c>
      <c r="M16" s="15">
        <v>0</v>
      </c>
      <c r="N16" s="15">
        <v>0</v>
      </c>
      <c r="O16" s="15">
        <v>0</v>
      </c>
      <c r="P16" s="15">
        <v>0</v>
      </c>
      <c r="Q16" s="15">
        <v>0</v>
      </c>
      <c r="R16" s="15">
        <v>0</v>
      </c>
      <c r="S16" s="15">
        <v>0</v>
      </c>
      <c r="T16" s="15">
        <v>0</v>
      </c>
      <c r="U16" s="15">
        <v>0</v>
      </c>
      <c r="V16" s="15">
        <v>0</v>
      </c>
      <c r="W16" s="15">
        <v>0</v>
      </c>
      <c r="X16" s="15">
        <v>0</v>
      </c>
      <c r="Y16" s="15">
        <v>0</v>
      </c>
      <c r="Z16" s="15">
        <v>0</v>
      </c>
      <c r="AA16" s="15">
        <v>0</v>
      </c>
      <c r="AB16" s="15">
        <v>0</v>
      </c>
      <c r="AC16" s="15">
        <v>0</v>
      </c>
      <c r="AD16" s="15">
        <v>0</v>
      </c>
      <c r="AE16" s="15">
        <v>0</v>
      </c>
      <c r="AF16" s="4">
        <v>0</v>
      </c>
      <c r="AG16" s="4">
        <v>0</v>
      </c>
      <c r="AH16" s="4">
        <v>0</v>
      </c>
      <c r="AI16" s="56">
        <v>0</v>
      </c>
      <c r="AJ16" s="56">
        <v>0</v>
      </c>
      <c r="AK16" s="56">
        <v>0</v>
      </c>
      <c r="AL16" s="56">
        <v>0</v>
      </c>
      <c r="AM16" s="56">
        <v>0</v>
      </c>
      <c r="AN16" s="56">
        <v>0</v>
      </c>
      <c r="AO16" s="56">
        <v>0</v>
      </c>
      <c r="AP16" s="56">
        <v>0</v>
      </c>
      <c r="AQ16" s="56">
        <v>0</v>
      </c>
      <c r="AR16" s="56">
        <v>0</v>
      </c>
      <c r="AS16" s="56">
        <v>0</v>
      </c>
      <c r="AT16" s="56">
        <v>0</v>
      </c>
      <c r="AU16" s="56">
        <v>0</v>
      </c>
      <c r="AV16" s="56">
        <v>0</v>
      </c>
      <c r="AW16" s="56">
        <v>0</v>
      </c>
      <c r="AX16" s="56">
        <v>0</v>
      </c>
      <c r="AY16" s="56">
        <v>0</v>
      </c>
      <c r="AZ16" s="56">
        <v>0</v>
      </c>
      <c r="BA16" s="56">
        <v>0</v>
      </c>
      <c r="BB16" s="56">
        <v>0</v>
      </c>
      <c r="BC16" s="56">
        <v>0</v>
      </c>
      <c r="BD16" s="56">
        <v>0</v>
      </c>
      <c r="BE16" s="56">
        <v>0</v>
      </c>
      <c r="BF16" s="56">
        <v>0</v>
      </c>
      <c r="BG16" s="56">
        <v>0</v>
      </c>
      <c r="BH16" s="56">
        <v>0</v>
      </c>
      <c r="BI16" s="56">
        <v>0</v>
      </c>
      <c r="BJ16" s="56">
        <v>0</v>
      </c>
      <c r="BK16" s="56">
        <v>0</v>
      </c>
      <c r="BL16" s="56">
        <v>0</v>
      </c>
      <c r="BM16" s="4">
        <v>0.02</v>
      </c>
      <c r="BN16" s="4">
        <v>0.02</v>
      </c>
      <c r="BO16" s="4">
        <v>0.02</v>
      </c>
      <c r="BP16" s="4">
        <v>0.02</v>
      </c>
      <c r="BQ16" s="4">
        <v>0.02</v>
      </c>
      <c r="BR16" s="4">
        <v>0.02</v>
      </c>
      <c r="BS16" s="4">
        <v>0.02</v>
      </c>
      <c r="BT16" s="4">
        <v>0.02</v>
      </c>
      <c r="BU16" s="4">
        <v>0.02</v>
      </c>
      <c r="BV16" s="4">
        <v>0.02</v>
      </c>
      <c r="BW16" s="4">
        <v>0.04</v>
      </c>
      <c r="BX16" s="4">
        <v>0.04</v>
      </c>
      <c r="BY16" s="4">
        <v>0.04</v>
      </c>
      <c r="BZ16" s="4">
        <v>0.04</v>
      </c>
      <c r="CA16" s="4">
        <v>0.04</v>
      </c>
      <c r="CB16" s="4">
        <v>0.04</v>
      </c>
      <c r="CC16" s="4">
        <v>0.04</v>
      </c>
      <c r="CD16" s="4">
        <v>0.04</v>
      </c>
      <c r="CE16" s="4">
        <v>0.04</v>
      </c>
      <c r="CF16" s="4">
        <v>0.04</v>
      </c>
      <c r="CG16" s="4">
        <v>0.05</v>
      </c>
      <c r="CH16" s="4">
        <v>0.05</v>
      </c>
      <c r="CI16" s="4">
        <v>0.05</v>
      </c>
      <c r="CJ16" s="4">
        <v>0.05</v>
      </c>
      <c r="CK16" s="4">
        <v>0.05</v>
      </c>
      <c r="CL16" s="4">
        <v>0.05</v>
      </c>
      <c r="CM16" s="4">
        <v>0.05</v>
      </c>
      <c r="CN16" s="4">
        <v>0.05</v>
      </c>
      <c r="CO16" s="4">
        <v>0.05</v>
      </c>
      <c r="CP16" s="4">
        <v>0.05</v>
      </c>
      <c r="CQ16" s="4">
        <v>0.05</v>
      </c>
      <c r="CR16" s="4">
        <v>0.05</v>
      </c>
      <c r="CS16" s="4">
        <v>0.05</v>
      </c>
      <c r="CT16" s="4">
        <v>0.05</v>
      </c>
      <c r="CU16" s="4">
        <v>0.05</v>
      </c>
      <c r="CV16" s="4">
        <v>0.05</v>
      </c>
      <c r="CW16" s="4">
        <v>0.05</v>
      </c>
      <c r="CX16" s="4">
        <v>0.05</v>
      </c>
      <c r="CY16" s="4">
        <v>0.05</v>
      </c>
      <c r="CZ16" s="4">
        <v>0.06</v>
      </c>
      <c r="DA16" s="4">
        <v>0.06</v>
      </c>
      <c r="DB16" s="4">
        <v>0.06</v>
      </c>
      <c r="DC16" s="4">
        <v>0.06</v>
      </c>
      <c r="DD16" s="4">
        <v>0.06</v>
      </c>
      <c r="DE16" s="4">
        <v>0.06</v>
      </c>
      <c r="DF16" s="4">
        <v>7.0000000000000007E-2</v>
      </c>
      <c r="DG16" s="4">
        <v>7.0000000000000007E-2</v>
      </c>
      <c r="DH16" s="4">
        <v>7.0000000000000007E-2</v>
      </c>
      <c r="DI16" s="4">
        <v>7.0000000000000007E-2</v>
      </c>
      <c r="DJ16" s="4">
        <v>7.0000000000000007E-2</v>
      </c>
      <c r="DK16" s="4">
        <v>7.0000000000000007E-2</v>
      </c>
      <c r="DL16" s="4">
        <v>7.0000000000000007E-2</v>
      </c>
      <c r="DM16" s="4">
        <v>7.0000000000000007E-2</v>
      </c>
      <c r="DN16" s="4">
        <v>7.0000000000000007E-2</v>
      </c>
      <c r="DO16" s="4">
        <v>7.0000000000000007E-2</v>
      </c>
      <c r="DP16" s="4">
        <v>7.0000000000000007E-2</v>
      </c>
      <c r="DQ16" s="4">
        <v>7.0000000000000007E-2</v>
      </c>
      <c r="DR16" s="4">
        <v>7.0000000000000007E-2</v>
      </c>
      <c r="DS16" s="4">
        <v>7.0000000000000007E-2</v>
      </c>
      <c r="DT16" s="4">
        <v>7.0000000000000007E-2</v>
      </c>
      <c r="DU16" s="4">
        <v>7.0000000000000007E-2</v>
      </c>
      <c r="DV16" s="4">
        <v>7.0000000000000007E-2</v>
      </c>
      <c r="DW16" s="4">
        <v>7.0000000000000007E-2</v>
      </c>
      <c r="DX16" s="4">
        <v>7.0000000000000007E-2</v>
      </c>
      <c r="DY16" s="7"/>
      <c r="DZ16" s="7"/>
      <c r="EA16" s="7"/>
      <c r="EB16" s="55"/>
      <c r="EC16" s="55"/>
      <c r="ED16" s="55"/>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row>
    <row r="17" spans="1:176" ht="15" customHeight="1" x14ac:dyDescent="0.35">
      <c r="A17" s="73" t="s">
        <v>33</v>
      </c>
      <c r="B17" s="15">
        <v>0</v>
      </c>
      <c r="C17" s="15">
        <v>0</v>
      </c>
      <c r="D17" s="15">
        <v>0</v>
      </c>
      <c r="E17" s="15">
        <v>0</v>
      </c>
      <c r="F17" s="15">
        <v>0</v>
      </c>
      <c r="G17" s="15">
        <v>0</v>
      </c>
      <c r="H17" s="15">
        <v>0</v>
      </c>
      <c r="I17" s="15">
        <v>0</v>
      </c>
      <c r="J17" s="15">
        <v>0</v>
      </c>
      <c r="K17" s="15">
        <v>0</v>
      </c>
      <c r="L17" s="15">
        <v>0</v>
      </c>
      <c r="M17" s="15">
        <v>0</v>
      </c>
      <c r="N17" s="15">
        <v>0</v>
      </c>
      <c r="O17" s="15">
        <v>0</v>
      </c>
      <c r="P17" s="15">
        <v>0</v>
      </c>
      <c r="Q17" s="15">
        <v>0</v>
      </c>
      <c r="R17" s="15">
        <v>0</v>
      </c>
      <c r="S17" s="15">
        <v>0</v>
      </c>
      <c r="T17" s="15">
        <v>0</v>
      </c>
      <c r="U17" s="15">
        <v>0</v>
      </c>
      <c r="V17" s="15">
        <v>0</v>
      </c>
      <c r="W17" s="15">
        <v>0</v>
      </c>
      <c r="X17" s="15">
        <v>0</v>
      </c>
      <c r="Y17" s="15">
        <v>0</v>
      </c>
      <c r="Z17" s="15">
        <v>0</v>
      </c>
      <c r="AA17" s="15">
        <v>0</v>
      </c>
      <c r="AB17" s="15">
        <v>0</v>
      </c>
      <c r="AC17" s="15">
        <v>0</v>
      </c>
      <c r="AD17" s="15">
        <v>0</v>
      </c>
      <c r="AE17" s="15">
        <v>0</v>
      </c>
      <c r="AF17" s="4">
        <v>0</v>
      </c>
      <c r="AG17" s="4">
        <v>0</v>
      </c>
      <c r="AH17" s="4">
        <v>0</v>
      </c>
      <c r="AI17" s="4">
        <v>0.02</v>
      </c>
      <c r="AJ17" s="4">
        <v>0.02</v>
      </c>
      <c r="AK17" s="4">
        <v>0.02</v>
      </c>
      <c r="AL17" s="4">
        <v>0.02</v>
      </c>
      <c r="AM17" s="4">
        <v>0.02</v>
      </c>
      <c r="AN17" s="4">
        <v>0.02</v>
      </c>
      <c r="AO17" s="4">
        <v>0.02</v>
      </c>
      <c r="AP17" s="4">
        <v>0.02</v>
      </c>
      <c r="AQ17" s="4">
        <v>0.02</v>
      </c>
      <c r="AR17" s="4">
        <v>0.02</v>
      </c>
      <c r="AS17" s="4">
        <v>0.02</v>
      </c>
      <c r="AT17" s="4">
        <v>0.02</v>
      </c>
      <c r="AU17" s="4">
        <v>0.02</v>
      </c>
      <c r="AV17" s="4">
        <v>0.02</v>
      </c>
      <c r="AW17" s="4">
        <v>0.02</v>
      </c>
      <c r="AX17" s="4">
        <v>0.02</v>
      </c>
      <c r="AY17" s="4">
        <v>0.02</v>
      </c>
      <c r="AZ17" s="4">
        <v>0.02</v>
      </c>
      <c r="BA17" s="4">
        <v>0.02</v>
      </c>
      <c r="BB17" s="4">
        <v>0.02</v>
      </c>
      <c r="BC17" s="4">
        <v>0.02</v>
      </c>
      <c r="BD17" s="4">
        <v>0.02</v>
      </c>
      <c r="BE17" s="4">
        <v>0.02</v>
      </c>
      <c r="BF17" s="4">
        <v>2.5000000000000001E-2</v>
      </c>
      <c r="BG17" s="4">
        <v>2.5000000000000001E-2</v>
      </c>
      <c r="BH17" s="4">
        <v>0.02</v>
      </c>
      <c r="BI17" s="4">
        <v>0.02</v>
      </c>
      <c r="BJ17" s="4">
        <v>0.02</v>
      </c>
      <c r="BK17" s="4">
        <v>0.02</v>
      </c>
      <c r="BL17" s="4">
        <v>0.02</v>
      </c>
      <c r="BM17" s="4">
        <v>0.02</v>
      </c>
      <c r="BN17" s="4">
        <v>0.02</v>
      </c>
      <c r="BO17" s="4">
        <v>0.02</v>
      </c>
      <c r="BP17" s="4">
        <v>0.02</v>
      </c>
      <c r="BQ17" s="4">
        <v>0.02</v>
      </c>
      <c r="BR17" s="4">
        <v>0.03</v>
      </c>
      <c r="BS17" s="4">
        <v>0.03</v>
      </c>
      <c r="BT17" s="4">
        <v>0.03</v>
      </c>
      <c r="BU17" s="4">
        <v>0.03</v>
      </c>
      <c r="BV17" s="4">
        <v>0.03</v>
      </c>
      <c r="BW17" s="4">
        <v>0.03</v>
      </c>
      <c r="BX17" s="4">
        <v>0.03</v>
      </c>
      <c r="BY17" s="4">
        <v>0.03</v>
      </c>
      <c r="BZ17" s="4">
        <v>0.03</v>
      </c>
      <c r="CA17" s="4">
        <v>0.03</v>
      </c>
      <c r="CB17" s="4">
        <v>0.03</v>
      </c>
      <c r="CC17" s="4">
        <v>0.03</v>
      </c>
      <c r="CD17" s="4">
        <v>0.03</v>
      </c>
      <c r="CE17" s="4">
        <v>0.03</v>
      </c>
      <c r="CF17" s="4">
        <v>0.03</v>
      </c>
      <c r="CG17" s="4">
        <v>0.04</v>
      </c>
      <c r="CH17" s="4">
        <v>0.04</v>
      </c>
      <c r="CI17" s="4">
        <v>0.04</v>
      </c>
      <c r="CJ17" s="4">
        <v>0.04</v>
      </c>
      <c r="CK17" s="4">
        <v>0.04</v>
      </c>
      <c r="CL17" s="4">
        <v>0.04</v>
      </c>
      <c r="CM17" s="4">
        <v>0.04</v>
      </c>
      <c r="CN17" s="4">
        <v>0.04</v>
      </c>
      <c r="CO17" s="4">
        <v>0.04</v>
      </c>
      <c r="CP17" s="4">
        <v>0.05</v>
      </c>
      <c r="CQ17" s="4">
        <v>0.05</v>
      </c>
      <c r="CR17" s="4">
        <v>0.05</v>
      </c>
      <c r="CS17" s="4">
        <v>0.05</v>
      </c>
      <c r="CT17" s="4">
        <v>0.05</v>
      </c>
      <c r="CU17" s="4">
        <v>0.05</v>
      </c>
      <c r="CV17" s="4">
        <v>0.05</v>
      </c>
      <c r="CW17" s="4">
        <v>0.05</v>
      </c>
      <c r="CX17" s="4">
        <v>0.05</v>
      </c>
      <c r="CY17" s="4">
        <v>0.05</v>
      </c>
      <c r="CZ17" s="4">
        <v>0.05</v>
      </c>
      <c r="DA17" s="4">
        <v>0.05</v>
      </c>
      <c r="DB17" s="4">
        <v>0.05</v>
      </c>
      <c r="DC17" s="4">
        <v>0.05</v>
      </c>
      <c r="DD17" s="4">
        <v>0.05</v>
      </c>
      <c r="DE17" s="4">
        <v>0.05</v>
      </c>
      <c r="DF17" s="4">
        <v>0.05</v>
      </c>
      <c r="DG17" s="4">
        <v>0.06</v>
      </c>
      <c r="DH17" s="4">
        <v>0.06</v>
      </c>
      <c r="DI17" s="4">
        <v>0.06</v>
      </c>
      <c r="DJ17" s="4">
        <v>0.06</v>
      </c>
      <c r="DK17" s="4">
        <v>0.06</v>
      </c>
      <c r="DL17" s="4">
        <v>0.06</v>
      </c>
      <c r="DM17" s="4">
        <v>0.06</v>
      </c>
      <c r="DN17" s="4">
        <v>0.06</v>
      </c>
      <c r="DO17" s="4">
        <v>0.06</v>
      </c>
      <c r="DP17" s="4">
        <v>0.06</v>
      </c>
      <c r="DQ17" s="4">
        <v>0.06</v>
      </c>
      <c r="DR17" s="4">
        <v>0.06</v>
      </c>
      <c r="DS17" s="4">
        <v>0.06</v>
      </c>
      <c r="DT17" s="4">
        <v>0.06</v>
      </c>
      <c r="DU17" s="4">
        <v>0.06</v>
      </c>
      <c r="DV17" s="4">
        <v>0.06</v>
      </c>
      <c r="DW17" s="4">
        <v>0.06</v>
      </c>
      <c r="DX17" s="4">
        <v>0.06</v>
      </c>
      <c r="DY17" s="7"/>
      <c r="DZ17" s="7"/>
      <c r="EA17" s="7"/>
      <c r="EB17" s="55"/>
      <c r="EC17" s="55"/>
      <c r="ED17" s="55"/>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row>
    <row r="18" spans="1:176" ht="15" customHeight="1" x14ac:dyDescent="0.35">
      <c r="A18" s="73" t="s">
        <v>34</v>
      </c>
      <c r="B18" s="15">
        <v>0</v>
      </c>
      <c r="C18" s="15">
        <v>0</v>
      </c>
      <c r="D18" s="15">
        <v>0</v>
      </c>
      <c r="E18" s="15">
        <v>0</v>
      </c>
      <c r="F18" s="15">
        <v>0</v>
      </c>
      <c r="G18" s="15">
        <v>0</v>
      </c>
      <c r="H18" s="15">
        <v>0</v>
      </c>
      <c r="I18" s="15">
        <v>0</v>
      </c>
      <c r="J18" s="15">
        <v>0</v>
      </c>
      <c r="K18" s="15">
        <v>0</v>
      </c>
      <c r="L18" s="15">
        <v>0</v>
      </c>
      <c r="M18" s="15">
        <v>0</v>
      </c>
      <c r="N18" s="15">
        <v>0</v>
      </c>
      <c r="O18" s="15">
        <v>0</v>
      </c>
      <c r="P18" s="15">
        <v>0</v>
      </c>
      <c r="Q18" s="15">
        <v>0</v>
      </c>
      <c r="R18" s="15">
        <v>0</v>
      </c>
      <c r="S18" s="15">
        <v>0</v>
      </c>
      <c r="T18" s="15">
        <v>0</v>
      </c>
      <c r="U18" s="15">
        <v>0</v>
      </c>
      <c r="V18" s="15">
        <v>0</v>
      </c>
      <c r="W18" s="15">
        <v>0</v>
      </c>
      <c r="X18" s="15">
        <v>0</v>
      </c>
      <c r="Y18" s="15">
        <v>0</v>
      </c>
      <c r="Z18" s="15">
        <v>0</v>
      </c>
      <c r="AA18" s="15">
        <v>0</v>
      </c>
      <c r="AB18" s="15">
        <v>0</v>
      </c>
      <c r="AC18" s="15">
        <v>0</v>
      </c>
      <c r="AD18" s="15">
        <v>0</v>
      </c>
      <c r="AE18" s="15">
        <v>0</v>
      </c>
      <c r="AF18" s="4">
        <v>0</v>
      </c>
      <c r="AG18" s="4">
        <v>0</v>
      </c>
      <c r="AH18" s="4">
        <v>0</v>
      </c>
      <c r="AI18" s="4">
        <v>0</v>
      </c>
      <c r="AJ18" s="4">
        <v>0</v>
      </c>
      <c r="AK18" s="4">
        <v>0</v>
      </c>
      <c r="AL18" s="4">
        <v>0</v>
      </c>
      <c r="AM18" s="4">
        <v>0.02</v>
      </c>
      <c r="AN18" s="4">
        <v>0.02</v>
      </c>
      <c r="AO18" s="4">
        <v>0.02</v>
      </c>
      <c r="AP18" s="4">
        <v>0.02</v>
      </c>
      <c r="AQ18" s="4">
        <v>0.02</v>
      </c>
      <c r="AR18" s="4">
        <v>0.02</v>
      </c>
      <c r="AS18" s="4">
        <v>0.02</v>
      </c>
      <c r="AT18" s="4">
        <v>0.02</v>
      </c>
      <c r="AU18" s="4">
        <v>0.02</v>
      </c>
      <c r="AV18" s="4">
        <v>0.02</v>
      </c>
      <c r="AW18" s="4">
        <v>0.02</v>
      </c>
      <c r="AX18" s="4">
        <v>0.02</v>
      </c>
      <c r="AY18" s="4">
        <v>0.02</v>
      </c>
      <c r="AZ18" s="4">
        <v>0.02</v>
      </c>
      <c r="BA18" s="4">
        <v>0.02</v>
      </c>
      <c r="BB18" s="4">
        <v>0.02</v>
      </c>
      <c r="BC18" s="4">
        <v>0.02</v>
      </c>
      <c r="BD18" s="4">
        <v>0.02</v>
      </c>
      <c r="BE18" s="4">
        <v>0.02</v>
      </c>
      <c r="BF18" s="4">
        <v>0.02</v>
      </c>
      <c r="BG18" s="4">
        <v>0.02</v>
      </c>
      <c r="BH18" s="4">
        <v>2.5000000000000001E-2</v>
      </c>
      <c r="BI18" s="4">
        <v>2.5000000000000001E-2</v>
      </c>
      <c r="BJ18" s="4">
        <v>2.5000000000000001E-2</v>
      </c>
      <c r="BK18" s="4">
        <v>2.5000000000000001E-2</v>
      </c>
      <c r="BL18" s="4">
        <v>2.5000000000000001E-2</v>
      </c>
      <c r="BM18" s="4">
        <v>2.5000000000000001E-2</v>
      </c>
      <c r="BN18" s="4">
        <v>2.5000000000000001E-2</v>
      </c>
      <c r="BO18" s="4">
        <v>0.03</v>
      </c>
      <c r="BP18" s="4">
        <v>0.03</v>
      </c>
      <c r="BQ18" s="4">
        <v>0.03</v>
      </c>
      <c r="BR18" s="4">
        <v>0.03</v>
      </c>
      <c r="BS18" s="4">
        <v>0.03</v>
      </c>
      <c r="BT18" s="4">
        <v>0.03</v>
      </c>
      <c r="BU18" s="4">
        <v>0.03</v>
      </c>
      <c r="BV18" s="4">
        <v>0.03</v>
      </c>
      <c r="BW18" s="4">
        <v>0.03</v>
      </c>
      <c r="BX18" s="4">
        <v>0.03</v>
      </c>
      <c r="BY18" s="4">
        <v>0.03</v>
      </c>
      <c r="BZ18" s="4">
        <v>0.03</v>
      </c>
      <c r="CA18" s="4">
        <v>0.03</v>
      </c>
      <c r="CB18" s="4">
        <v>0.03</v>
      </c>
      <c r="CC18" s="4">
        <v>0.03</v>
      </c>
      <c r="CD18" s="4">
        <v>0.03</v>
      </c>
      <c r="CE18" s="4">
        <v>0.03</v>
      </c>
      <c r="CF18" s="4">
        <v>0.03</v>
      </c>
      <c r="CG18" s="4">
        <v>0.03</v>
      </c>
      <c r="CH18" s="4">
        <v>0.03</v>
      </c>
      <c r="CI18" s="4">
        <v>0.03</v>
      </c>
      <c r="CJ18" s="4">
        <v>0.04</v>
      </c>
      <c r="CK18" s="4">
        <v>0.04</v>
      </c>
      <c r="CL18" s="4">
        <v>0.04</v>
      </c>
      <c r="CM18" s="4">
        <v>4.2500000000000003E-2</v>
      </c>
      <c r="CN18" s="4">
        <v>4.2500000000000003E-2</v>
      </c>
      <c r="CO18" s="4">
        <v>4.2500000000000003E-2</v>
      </c>
      <c r="CP18" s="4">
        <v>4.9000000000000002E-2</v>
      </c>
      <c r="CQ18" s="4">
        <v>4.9000000000000002E-2</v>
      </c>
      <c r="CR18" s="4">
        <v>4.9000000000000002E-2</v>
      </c>
      <c r="CS18" s="4">
        <v>4.9000000000000002E-2</v>
      </c>
      <c r="CT18" s="4">
        <v>4.9000000000000002E-2</v>
      </c>
      <c r="CU18" s="4">
        <v>4.9000000000000002E-2</v>
      </c>
      <c r="CV18" s="4">
        <v>4.9000000000000002E-2</v>
      </c>
      <c r="CW18" s="4">
        <v>4.9000000000000002E-2</v>
      </c>
      <c r="CX18" s="4">
        <v>4.9000000000000002E-2</v>
      </c>
      <c r="CY18" s="4">
        <v>4.9000000000000002E-2</v>
      </c>
      <c r="CZ18" s="4">
        <v>5.2999999999999999E-2</v>
      </c>
      <c r="DA18" s="4">
        <v>5.2999999999999999E-2</v>
      </c>
      <c r="DB18" s="4">
        <v>5.2999999999999999E-2</v>
      </c>
      <c r="DC18" s="4">
        <v>5.2999999999999999E-2</v>
      </c>
      <c r="DD18" s="4">
        <v>5.2999999999999999E-2</v>
      </c>
      <c r="DE18" s="4">
        <v>5.2999999999999999E-2</v>
      </c>
      <c r="DF18" s="4">
        <v>5.2999999999999999E-2</v>
      </c>
      <c r="DG18" s="4">
        <v>5.2999999999999999E-2</v>
      </c>
      <c r="DH18" s="4">
        <v>6.3E-2</v>
      </c>
      <c r="DI18" s="4">
        <v>6.3E-2</v>
      </c>
      <c r="DJ18" s="4">
        <v>6.3E-2</v>
      </c>
      <c r="DK18" s="4">
        <v>6.1499999999999999E-2</v>
      </c>
      <c r="DL18" s="4">
        <v>6.1500000000000006E-2</v>
      </c>
      <c r="DM18" s="4">
        <v>6.5000000000000002E-2</v>
      </c>
      <c r="DN18" s="4">
        <v>6.5000000000000002E-2</v>
      </c>
      <c r="DO18" s="4">
        <v>6.5000000000000002E-2</v>
      </c>
      <c r="DP18" s="4">
        <v>6.5000000000000002E-2</v>
      </c>
      <c r="DQ18" s="4">
        <v>6.5000000000000002E-2</v>
      </c>
      <c r="DR18" s="4">
        <v>6.5000000000000002E-2</v>
      </c>
      <c r="DS18" s="4">
        <v>6.5000000000000002E-2</v>
      </c>
      <c r="DT18" s="4">
        <v>6.5000000000000002E-2</v>
      </c>
      <c r="DU18" s="4">
        <v>6.5000000000000002E-2</v>
      </c>
      <c r="DV18" s="4">
        <v>6.5000000000000002E-2</v>
      </c>
      <c r="DW18" s="4">
        <v>6.5000000000000002E-2</v>
      </c>
      <c r="DX18" s="4">
        <v>6.5000000000000002E-2</v>
      </c>
      <c r="DY18" s="7"/>
      <c r="DZ18" s="7"/>
      <c r="EA18" s="7"/>
      <c r="EB18" s="55"/>
      <c r="EC18" s="55"/>
      <c r="ED18" s="55"/>
      <c r="EE18" s="7"/>
      <c r="EF18" s="7"/>
      <c r="EG18" s="7"/>
      <c r="EH18" s="7"/>
      <c r="EI18" s="7"/>
      <c r="EJ18" s="7"/>
      <c r="EK18" s="7"/>
      <c r="EL18" s="7"/>
      <c r="EM18" s="7"/>
      <c r="EN18" s="7"/>
      <c r="EO18" s="7"/>
      <c r="EP18" s="7"/>
      <c r="EQ18" s="7"/>
      <c r="ER18" s="7"/>
      <c r="ES18" s="7"/>
      <c r="ET18" s="7"/>
      <c r="EU18" s="7"/>
      <c r="EV18" s="7"/>
      <c r="EW18" s="7"/>
      <c r="EX18" s="7"/>
      <c r="EY18" s="7"/>
      <c r="EZ18" s="7"/>
      <c r="FA18" s="7"/>
      <c r="FB18" s="7"/>
      <c r="FC18" s="7"/>
      <c r="FD18" s="7"/>
      <c r="FE18" s="7"/>
      <c r="FF18" s="7"/>
      <c r="FG18" s="7"/>
      <c r="FH18" s="7"/>
      <c r="FI18" s="7"/>
      <c r="FJ18" s="7"/>
      <c r="FK18" s="7"/>
      <c r="FL18" s="7"/>
      <c r="FM18" s="7"/>
      <c r="FN18" s="7"/>
      <c r="FO18" s="7"/>
      <c r="FP18" s="7"/>
      <c r="FQ18" s="7"/>
      <c r="FR18" s="7"/>
      <c r="FS18" s="7"/>
      <c r="FT18" s="7"/>
    </row>
    <row r="19" spans="1:176" ht="15" customHeight="1" x14ac:dyDescent="0.35">
      <c r="A19" s="73" t="s">
        <v>35</v>
      </c>
      <c r="B19" s="15">
        <v>0</v>
      </c>
      <c r="C19" s="15">
        <v>0</v>
      </c>
      <c r="D19" s="15">
        <v>0</v>
      </c>
      <c r="E19" s="15">
        <v>0</v>
      </c>
      <c r="F19" s="15">
        <v>0</v>
      </c>
      <c r="G19" s="15">
        <v>0</v>
      </c>
      <c r="H19" s="15">
        <v>0</v>
      </c>
      <c r="I19" s="15">
        <v>0</v>
      </c>
      <c r="J19" s="15">
        <v>0</v>
      </c>
      <c r="K19" s="15">
        <v>0</v>
      </c>
      <c r="L19" s="15">
        <v>0</v>
      </c>
      <c r="M19" s="15">
        <v>0</v>
      </c>
      <c r="N19" s="15">
        <v>0</v>
      </c>
      <c r="O19" s="15">
        <v>0</v>
      </c>
      <c r="P19" s="15">
        <v>0</v>
      </c>
      <c r="Q19" s="15">
        <v>0</v>
      </c>
      <c r="R19" s="15">
        <v>0</v>
      </c>
      <c r="S19" s="15">
        <v>0</v>
      </c>
      <c r="T19" s="15">
        <v>0</v>
      </c>
      <c r="U19" s="15">
        <v>0</v>
      </c>
      <c r="V19" s="15">
        <v>0</v>
      </c>
      <c r="W19" s="15">
        <v>0</v>
      </c>
      <c r="X19" s="15">
        <v>0</v>
      </c>
      <c r="Y19" s="15">
        <v>0</v>
      </c>
      <c r="Z19" s="15">
        <v>0</v>
      </c>
      <c r="AA19" s="15">
        <v>0</v>
      </c>
      <c r="AB19" s="15">
        <v>0</v>
      </c>
      <c r="AC19" s="15">
        <v>0</v>
      </c>
      <c r="AD19" s="15">
        <v>0</v>
      </c>
      <c r="AE19" s="15">
        <v>0</v>
      </c>
      <c r="AF19" s="4">
        <v>0</v>
      </c>
      <c r="AG19" s="4">
        <v>0</v>
      </c>
      <c r="AH19" s="4">
        <v>0</v>
      </c>
      <c r="AI19" s="4">
        <v>0.03</v>
      </c>
      <c r="AJ19" s="4">
        <v>0.03</v>
      </c>
      <c r="AK19" s="4">
        <v>0.03</v>
      </c>
      <c r="AL19" s="4">
        <v>0.03</v>
      </c>
      <c r="AM19" s="4">
        <v>0</v>
      </c>
      <c r="AN19" s="4">
        <v>0</v>
      </c>
      <c r="AO19" s="4">
        <v>0</v>
      </c>
      <c r="AP19" s="4">
        <v>0</v>
      </c>
      <c r="AQ19" s="4">
        <v>0</v>
      </c>
      <c r="AR19" s="4">
        <v>0</v>
      </c>
      <c r="AS19" s="4">
        <v>0</v>
      </c>
      <c r="AT19" s="4">
        <v>0</v>
      </c>
      <c r="AU19" s="4">
        <v>0</v>
      </c>
      <c r="AV19" s="4">
        <v>0</v>
      </c>
      <c r="AW19" s="4">
        <v>0</v>
      </c>
      <c r="AX19" s="4">
        <v>0</v>
      </c>
      <c r="AY19" s="4">
        <v>0</v>
      </c>
      <c r="AZ19" s="4">
        <v>0</v>
      </c>
      <c r="BA19" s="4">
        <v>0</v>
      </c>
      <c r="BB19" s="4">
        <v>0</v>
      </c>
      <c r="BC19" s="4">
        <v>0</v>
      </c>
      <c r="BD19" s="4">
        <v>0</v>
      </c>
      <c r="BE19" s="4">
        <v>0</v>
      </c>
      <c r="BF19" s="4">
        <v>0</v>
      </c>
      <c r="BG19" s="4">
        <v>0</v>
      </c>
      <c r="BH19" s="4">
        <v>0</v>
      </c>
      <c r="BI19" s="4">
        <v>0</v>
      </c>
      <c r="BJ19" s="4">
        <v>0</v>
      </c>
      <c r="BK19" s="4">
        <v>0.03</v>
      </c>
      <c r="BL19" s="4">
        <v>0.03</v>
      </c>
      <c r="BM19" s="4">
        <v>0.03</v>
      </c>
      <c r="BN19" s="4">
        <v>0.03</v>
      </c>
      <c r="BO19" s="4">
        <v>0.03</v>
      </c>
      <c r="BP19" s="4">
        <v>0.03</v>
      </c>
      <c r="BQ19" s="4">
        <v>0.03</v>
      </c>
      <c r="BR19" s="4">
        <v>0.03</v>
      </c>
      <c r="BS19" s="4">
        <v>0.05</v>
      </c>
      <c r="BT19" s="4">
        <v>0.05</v>
      </c>
      <c r="BU19" s="4">
        <v>0.05</v>
      </c>
      <c r="BV19" s="4">
        <v>0.05</v>
      </c>
      <c r="BW19" s="4">
        <v>0.05</v>
      </c>
      <c r="BX19" s="4">
        <v>0.05</v>
      </c>
      <c r="BY19" s="4">
        <v>0.05</v>
      </c>
      <c r="BZ19" s="4">
        <v>0.05</v>
      </c>
      <c r="CA19" s="4">
        <v>0.05</v>
      </c>
      <c r="CB19" s="4">
        <v>0.05</v>
      </c>
      <c r="CC19" s="4">
        <v>0.05</v>
      </c>
      <c r="CD19" s="4">
        <v>0.05</v>
      </c>
      <c r="CE19" s="4">
        <v>0.05</v>
      </c>
      <c r="CF19" s="4">
        <v>0.05</v>
      </c>
      <c r="CG19" s="4">
        <v>0.05</v>
      </c>
      <c r="CH19" s="4">
        <v>0.05</v>
      </c>
      <c r="CI19" s="4">
        <v>0.05</v>
      </c>
      <c r="CJ19" s="4">
        <v>0.05</v>
      </c>
      <c r="CK19" s="4">
        <v>0.05</v>
      </c>
      <c r="CL19" s="4">
        <v>0.05</v>
      </c>
      <c r="CM19" s="4">
        <v>0.05</v>
      </c>
      <c r="CN19" s="4">
        <v>0.06</v>
      </c>
      <c r="CO19" s="4">
        <v>0.06</v>
      </c>
      <c r="CP19" s="4">
        <v>0.06</v>
      </c>
      <c r="CQ19" s="4">
        <v>0.06</v>
      </c>
      <c r="CR19" s="4">
        <v>0.06</v>
      </c>
      <c r="CS19" s="4">
        <v>0.06</v>
      </c>
      <c r="CT19" s="4">
        <v>0.06</v>
      </c>
      <c r="CU19" s="4">
        <v>0.06</v>
      </c>
      <c r="CV19" s="4">
        <v>0.06</v>
      </c>
      <c r="CW19" s="4">
        <v>0.06</v>
      </c>
      <c r="CX19" s="4">
        <v>0.06</v>
      </c>
      <c r="CY19" s="4">
        <v>0.06</v>
      </c>
      <c r="CZ19" s="4">
        <v>0.06</v>
      </c>
      <c r="DA19" s="4">
        <v>0.06</v>
      </c>
      <c r="DB19" s="4">
        <v>0.06</v>
      </c>
      <c r="DC19" s="4">
        <v>0.06</v>
      </c>
      <c r="DD19" s="4">
        <v>0.06</v>
      </c>
      <c r="DE19" s="4">
        <v>0.06</v>
      </c>
      <c r="DF19" s="4">
        <v>0.06</v>
      </c>
      <c r="DG19" s="4">
        <v>0.06</v>
      </c>
      <c r="DH19" s="4">
        <v>0.06</v>
      </c>
      <c r="DI19" s="4">
        <v>0.06</v>
      </c>
      <c r="DJ19" s="4">
        <v>0.06</v>
      </c>
      <c r="DK19" s="4">
        <v>0.06</v>
      </c>
      <c r="DL19" s="4">
        <v>0.06</v>
      </c>
      <c r="DM19" s="4">
        <v>0.06</v>
      </c>
      <c r="DN19" s="5">
        <v>0.06</v>
      </c>
      <c r="DO19" s="5">
        <v>0.06</v>
      </c>
      <c r="DP19" s="4">
        <v>0.06</v>
      </c>
      <c r="DQ19" s="4">
        <v>0.06</v>
      </c>
      <c r="DR19" s="4">
        <v>0.06</v>
      </c>
      <c r="DS19" s="4">
        <v>0.06</v>
      </c>
      <c r="DT19" s="4">
        <v>0.06</v>
      </c>
      <c r="DU19" s="4">
        <v>0.06</v>
      </c>
      <c r="DV19" s="4">
        <v>0.06</v>
      </c>
      <c r="DW19" s="4">
        <v>0.06</v>
      </c>
      <c r="DX19" s="4">
        <v>0.06</v>
      </c>
      <c r="DY19" s="7"/>
      <c r="DZ19" s="7"/>
      <c r="EA19" s="7"/>
      <c r="EB19" s="55"/>
      <c r="EC19" s="55"/>
      <c r="ED19" s="55"/>
      <c r="EE19" s="7"/>
      <c r="EF19" s="7"/>
      <c r="EG19" s="7"/>
      <c r="EH19" s="7"/>
      <c r="EI19" s="7"/>
      <c r="EJ19" s="7"/>
      <c r="EK19" s="7"/>
      <c r="EL19" s="7"/>
      <c r="EM19" s="7"/>
      <c r="EN19" s="7"/>
      <c r="EO19" s="7"/>
      <c r="EP19" s="7"/>
      <c r="EQ19" s="7"/>
      <c r="ER19" s="7"/>
      <c r="ES19" s="7"/>
      <c r="ET19" s="7"/>
      <c r="EU19" s="7"/>
      <c r="EV19" s="7"/>
      <c r="EW19" s="7"/>
      <c r="EX19" s="7"/>
      <c r="EY19" s="7"/>
      <c r="EZ19" s="7"/>
      <c r="FA19" s="7"/>
      <c r="FB19" s="7"/>
      <c r="FC19" s="7"/>
      <c r="FD19" s="7"/>
      <c r="FE19" s="7"/>
      <c r="FF19" s="7"/>
      <c r="FG19" s="7"/>
      <c r="FH19" s="7"/>
      <c r="FI19" s="7"/>
      <c r="FJ19" s="7"/>
      <c r="FK19" s="7"/>
      <c r="FL19" s="7"/>
      <c r="FM19" s="7"/>
      <c r="FN19" s="7"/>
      <c r="FO19" s="7"/>
      <c r="FP19" s="7"/>
      <c r="FQ19" s="7"/>
      <c r="FR19" s="7"/>
      <c r="FS19" s="7"/>
      <c r="FT19" s="7"/>
    </row>
    <row r="20" spans="1:176" ht="15" customHeight="1" x14ac:dyDescent="0.35">
      <c r="A20" s="73" t="s">
        <v>36</v>
      </c>
      <c r="B20" s="15">
        <v>0</v>
      </c>
      <c r="C20" s="15">
        <v>0</v>
      </c>
      <c r="D20" s="15">
        <v>0</v>
      </c>
      <c r="E20" s="15">
        <v>0</v>
      </c>
      <c r="F20" s="15">
        <v>0</v>
      </c>
      <c r="G20" s="15">
        <v>0</v>
      </c>
      <c r="H20" s="15">
        <v>0</v>
      </c>
      <c r="I20" s="15">
        <v>0</v>
      </c>
      <c r="J20" s="15">
        <v>0</v>
      </c>
      <c r="K20" s="15">
        <v>0</v>
      </c>
      <c r="L20" s="15">
        <v>0</v>
      </c>
      <c r="M20" s="15">
        <v>0</v>
      </c>
      <c r="N20" s="15">
        <v>0</v>
      </c>
      <c r="O20" s="15">
        <v>0</v>
      </c>
      <c r="P20" s="15">
        <v>0</v>
      </c>
      <c r="Q20" s="15">
        <v>0</v>
      </c>
      <c r="R20" s="15">
        <v>0</v>
      </c>
      <c r="S20" s="15">
        <v>0</v>
      </c>
      <c r="T20" s="15">
        <v>0</v>
      </c>
      <c r="U20" s="15">
        <v>0</v>
      </c>
      <c r="V20" s="15">
        <v>0</v>
      </c>
      <c r="W20" s="15">
        <v>0</v>
      </c>
      <c r="X20" s="15">
        <v>0</v>
      </c>
      <c r="Y20" s="15">
        <v>0</v>
      </c>
      <c r="Z20" s="15">
        <v>0</v>
      </c>
      <c r="AA20" s="15">
        <v>0</v>
      </c>
      <c r="AB20" s="15">
        <v>0</v>
      </c>
      <c r="AC20" s="15">
        <v>0</v>
      </c>
      <c r="AD20" s="15">
        <v>0</v>
      </c>
      <c r="AE20" s="15">
        <v>0</v>
      </c>
      <c r="AF20" s="4">
        <v>0</v>
      </c>
      <c r="AG20" s="4">
        <v>0</v>
      </c>
      <c r="AH20" s="4">
        <v>0</v>
      </c>
      <c r="AI20" s="4">
        <v>0</v>
      </c>
      <c r="AJ20" s="4">
        <v>0</v>
      </c>
      <c r="AK20" s="4">
        <v>0</v>
      </c>
      <c r="AL20" s="4">
        <v>0.02</v>
      </c>
      <c r="AM20" s="4">
        <v>0.02</v>
      </c>
      <c r="AN20" s="4">
        <v>0.02</v>
      </c>
      <c r="AO20" s="4">
        <v>0.02</v>
      </c>
      <c r="AP20" s="4">
        <v>0.02</v>
      </c>
      <c r="AQ20" s="4">
        <v>0.02</v>
      </c>
      <c r="AR20" s="4">
        <v>0.01</v>
      </c>
      <c r="AS20" s="4">
        <v>0.01</v>
      </c>
      <c r="AT20" s="4">
        <v>0.01</v>
      </c>
      <c r="AU20" s="4">
        <v>0.01</v>
      </c>
      <c r="AV20" s="4">
        <v>0.01</v>
      </c>
      <c r="AW20" s="4">
        <v>0.01</v>
      </c>
      <c r="AX20" s="4">
        <v>0.01</v>
      </c>
      <c r="AY20" s="4">
        <v>0.02</v>
      </c>
      <c r="AZ20" s="4">
        <v>0.02</v>
      </c>
      <c r="BA20" s="4">
        <v>0.02</v>
      </c>
      <c r="BB20" s="4">
        <v>0.02</v>
      </c>
      <c r="BC20" s="4">
        <v>0.02</v>
      </c>
      <c r="BD20" s="4">
        <v>0.02</v>
      </c>
      <c r="BE20" s="4">
        <v>0.02</v>
      </c>
      <c r="BF20" s="4">
        <v>0.02</v>
      </c>
      <c r="BG20" s="4">
        <v>0.02</v>
      </c>
      <c r="BH20" s="4">
        <v>0.02</v>
      </c>
      <c r="BI20" s="4">
        <v>0.02</v>
      </c>
      <c r="BJ20" s="4">
        <v>0.02</v>
      </c>
      <c r="BK20" s="4">
        <v>0.02</v>
      </c>
      <c r="BL20" s="4">
        <v>0.02</v>
      </c>
      <c r="BM20" s="4">
        <v>0.02</v>
      </c>
      <c r="BN20" s="4">
        <v>0.02</v>
      </c>
      <c r="BO20" s="4">
        <v>0.02</v>
      </c>
      <c r="BP20" s="4">
        <v>0.02</v>
      </c>
      <c r="BQ20" s="4">
        <v>0.02</v>
      </c>
      <c r="BR20" s="4">
        <v>0.02</v>
      </c>
      <c r="BS20" s="4">
        <v>0.02</v>
      </c>
      <c r="BT20" s="4">
        <v>0.02</v>
      </c>
      <c r="BU20" s="4">
        <v>0.03</v>
      </c>
      <c r="BV20" s="4">
        <v>0.03</v>
      </c>
      <c r="BW20" s="4">
        <v>0.03</v>
      </c>
      <c r="BX20" s="4">
        <v>0.03</v>
      </c>
      <c r="BY20" s="4">
        <v>0.03</v>
      </c>
      <c r="BZ20" s="4">
        <v>0.03</v>
      </c>
      <c r="CA20" s="4">
        <v>0.03</v>
      </c>
      <c r="CB20" s="4">
        <v>0.03</v>
      </c>
      <c r="CC20" s="4">
        <v>0.03</v>
      </c>
      <c r="CD20" s="4">
        <v>0.03</v>
      </c>
      <c r="CE20" s="4">
        <v>0.03</v>
      </c>
      <c r="CF20" s="4">
        <v>0.03</v>
      </c>
      <c r="CG20" s="4">
        <v>0.03</v>
      </c>
      <c r="CH20" s="4">
        <v>0.04</v>
      </c>
      <c r="CI20" s="4">
        <v>0.04</v>
      </c>
      <c r="CJ20" s="4">
        <v>0.04</v>
      </c>
      <c r="CK20" s="4">
        <v>0.04</v>
      </c>
      <c r="CL20" s="4">
        <v>0.04</v>
      </c>
      <c r="CM20" s="4">
        <v>0.04</v>
      </c>
      <c r="CN20" s="4">
        <v>0.04</v>
      </c>
      <c r="CO20" s="4">
        <v>0.04</v>
      </c>
      <c r="CP20" s="4">
        <v>0.04</v>
      </c>
      <c r="CQ20" s="4">
        <v>0.04</v>
      </c>
      <c r="CR20" s="4">
        <v>0.04</v>
      </c>
      <c r="CS20" s="4">
        <v>0.04</v>
      </c>
      <c r="CT20" s="4">
        <v>0.04</v>
      </c>
      <c r="CU20" s="4">
        <v>0.04</v>
      </c>
      <c r="CV20" s="4">
        <v>0.04</v>
      </c>
      <c r="CW20" s="4">
        <v>0.04</v>
      </c>
      <c r="CX20" s="4">
        <v>0.04</v>
      </c>
      <c r="CY20" s="4">
        <v>0.04</v>
      </c>
      <c r="CZ20" s="4">
        <v>0.04</v>
      </c>
      <c r="DA20" s="4">
        <v>0.04</v>
      </c>
      <c r="DB20" s="4">
        <v>0.04</v>
      </c>
      <c r="DC20" s="4">
        <v>0.04</v>
      </c>
      <c r="DD20" s="4">
        <v>0.04</v>
      </c>
      <c r="DE20" s="4">
        <v>0.04</v>
      </c>
      <c r="DF20" s="4">
        <v>0.04</v>
      </c>
      <c r="DG20" s="4">
        <v>0.04</v>
      </c>
      <c r="DH20" s="4">
        <v>0.04</v>
      </c>
      <c r="DI20" s="4">
        <v>0.04</v>
      </c>
      <c r="DJ20" s="4">
        <v>0.04</v>
      </c>
      <c r="DK20" s="4">
        <v>0.04</v>
      </c>
      <c r="DL20" s="4">
        <v>0.04</v>
      </c>
      <c r="DM20" s="4">
        <v>0.04</v>
      </c>
      <c r="DN20" s="5">
        <v>0.05</v>
      </c>
      <c r="DO20" s="5">
        <v>0.05</v>
      </c>
      <c r="DP20" s="4">
        <v>4.4499999999999998E-2</v>
      </c>
      <c r="DQ20" s="4">
        <v>4.4500000000000005E-2</v>
      </c>
      <c r="DR20" s="4">
        <v>4.4500000000000005E-2</v>
      </c>
      <c r="DS20" s="4">
        <v>4.4500000000000005E-2</v>
      </c>
      <c r="DT20" s="4">
        <v>4.4500000000000005E-2</v>
      </c>
      <c r="DU20" s="4">
        <v>4.4500000000000005E-2</v>
      </c>
      <c r="DV20" s="4">
        <v>4.4500000000000005E-2</v>
      </c>
      <c r="DW20" s="4">
        <v>0.05</v>
      </c>
      <c r="DX20" s="4">
        <v>0.05</v>
      </c>
      <c r="DY20" s="7"/>
      <c r="DZ20" s="7"/>
      <c r="EA20" s="7"/>
      <c r="EB20" s="55"/>
      <c r="EC20" s="55"/>
      <c r="ED20" s="55"/>
      <c r="EE20" s="7"/>
      <c r="EF20" s="7"/>
      <c r="EG20" s="7"/>
      <c r="EH20" s="7"/>
      <c r="EI20" s="7"/>
      <c r="EJ20" s="7"/>
      <c r="EK20" s="7"/>
      <c r="EL20" s="7"/>
      <c r="EM20" s="7"/>
      <c r="EN20" s="7"/>
      <c r="EO20" s="7"/>
      <c r="EP20" s="7"/>
      <c r="EQ20" s="7"/>
      <c r="ER20" s="7"/>
      <c r="ES20" s="7"/>
      <c r="ET20" s="7"/>
      <c r="EU20" s="7"/>
      <c r="EV20" s="7"/>
      <c r="EW20" s="7"/>
      <c r="EX20" s="7"/>
      <c r="EY20" s="7"/>
      <c r="EZ20" s="7"/>
      <c r="FA20" s="7"/>
      <c r="FB20" s="7"/>
      <c r="FC20" s="7"/>
      <c r="FD20" s="7"/>
      <c r="FE20" s="7"/>
      <c r="FF20" s="7"/>
      <c r="FG20" s="7"/>
      <c r="FH20" s="7"/>
      <c r="FI20" s="7"/>
      <c r="FJ20" s="7"/>
      <c r="FK20" s="7"/>
      <c r="FL20" s="7"/>
      <c r="FM20" s="7"/>
      <c r="FN20" s="7"/>
      <c r="FO20" s="7"/>
      <c r="FP20" s="7"/>
      <c r="FQ20" s="7"/>
      <c r="FR20" s="7"/>
      <c r="FS20" s="7"/>
      <c r="FT20" s="7"/>
    </row>
    <row r="21" spans="1:176" ht="15" customHeight="1" x14ac:dyDescent="0.35">
      <c r="A21" s="73" t="s">
        <v>37</v>
      </c>
      <c r="B21" s="15">
        <v>0</v>
      </c>
      <c r="C21" s="15">
        <v>0</v>
      </c>
      <c r="D21" s="15">
        <v>0</v>
      </c>
      <c r="E21" s="15">
        <v>0</v>
      </c>
      <c r="F21" s="15">
        <v>0</v>
      </c>
      <c r="G21" s="15">
        <v>0</v>
      </c>
      <c r="H21" s="15">
        <v>0</v>
      </c>
      <c r="I21" s="15">
        <v>0</v>
      </c>
      <c r="J21" s="15">
        <v>0</v>
      </c>
      <c r="K21" s="15">
        <v>0</v>
      </c>
      <c r="L21" s="15">
        <v>0</v>
      </c>
      <c r="M21" s="15">
        <v>0</v>
      </c>
      <c r="N21" s="15">
        <v>0</v>
      </c>
      <c r="O21" s="15">
        <v>0</v>
      </c>
      <c r="P21" s="15">
        <v>0</v>
      </c>
      <c r="Q21" s="15">
        <v>0</v>
      </c>
      <c r="R21" s="15">
        <v>0</v>
      </c>
      <c r="S21" s="15">
        <v>0</v>
      </c>
      <c r="T21" s="15">
        <v>0</v>
      </c>
      <c r="U21" s="15">
        <v>0</v>
      </c>
      <c r="V21" s="15">
        <v>0</v>
      </c>
      <c r="W21" s="15">
        <v>0</v>
      </c>
      <c r="X21" s="15">
        <v>0</v>
      </c>
      <c r="Y21" s="15">
        <v>0</v>
      </c>
      <c r="Z21" s="15">
        <v>0</v>
      </c>
      <c r="AA21" s="15">
        <v>0</v>
      </c>
      <c r="AB21" s="15">
        <v>0</v>
      </c>
      <c r="AC21" s="15">
        <v>0</v>
      </c>
      <c r="AD21" s="15">
        <v>0</v>
      </c>
      <c r="AE21" s="15">
        <v>0</v>
      </c>
      <c r="AF21" s="4">
        <v>0</v>
      </c>
      <c r="AG21" s="4">
        <v>0</v>
      </c>
      <c r="AH21" s="4">
        <v>0</v>
      </c>
      <c r="AI21" s="4">
        <v>0</v>
      </c>
      <c r="AJ21" s="4">
        <v>0</v>
      </c>
      <c r="AK21" s="4">
        <v>0</v>
      </c>
      <c r="AL21" s="4">
        <v>0</v>
      </c>
      <c r="AM21" s="4">
        <v>0</v>
      </c>
      <c r="AN21" s="4">
        <v>0</v>
      </c>
      <c r="AO21" s="4">
        <v>0</v>
      </c>
      <c r="AP21" s="4">
        <v>0</v>
      </c>
      <c r="AQ21" s="4">
        <v>0</v>
      </c>
      <c r="AR21" s="4">
        <v>0</v>
      </c>
      <c r="AS21" s="4">
        <v>0</v>
      </c>
      <c r="AT21" s="4">
        <v>0</v>
      </c>
      <c r="AU21" s="4">
        <v>0</v>
      </c>
      <c r="AV21" s="4">
        <v>0</v>
      </c>
      <c r="AW21" s="4">
        <v>0</v>
      </c>
      <c r="AX21" s="4">
        <v>0</v>
      </c>
      <c r="AY21" s="4">
        <v>0</v>
      </c>
      <c r="AZ21" s="4">
        <v>0</v>
      </c>
      <c r="BA21" s="4">
        <v>0.02</v>
      </c>
      <c r="BB21" s="4">
        <v>0.02</v>
      </c>
      <c r="BC21" s="4">
        <v>0.02</v>
      </c>
      <c r="BD21" s="4">
        <v>0.02</v>
      </c>
      <c r="BE21" s="4">
        <v>0.02</v>
      </c>
      <c r="BF21" s="4">
        <v>0.02</v>
      </c>
      <c r="BG21" s="4">
        <v>0.02</v>
      </c>
      <c r="BH21" s="4">
        <v>0.03</v>
      </c>
      <c r="BI21" s="4">
        <v>0.03</v>
      </c>
      <c r="BJ21" s="4">
        <v>0.03</v>
      </c>
      <c r="BK21" s="4">
        <v>0.03</v>
      </c>
      <c r="BL21" s="4">
        <v>0.03</v>
      </c>
      <c r="BM21" s="4">
        <v>0.03</v>
      </c>
      <c r="BN21" s="4">
        <v>0.04</v>
      </c>
      <c r="BO21" s="4">
        <v>0.04</v>
      </c>
      <c r="BP21" s="4">
        <v>0.04</v>
      </c>
      <c r="BQ21" s="4">
        <v>0.04</v>
      </c>
      <c r="BR21" s="4">
        <v>4.4999999999999998E-2</v>
      </c>
      <c r="BS21" s="4">
        <v>4.4999999999999998E-2</v>
      </c>
      <c r="BT21" s="4">
        <v>0.05</v>
      </c>
      <c r="BU21" s="4">
        <v>0.05</v>
      </c>
      <c r="BV21" s="4">
        <v>0.05</v>
      </c>
      <c r="BW21" s="4">
        <v>0.05</v>
      </c>
      <c r="BX21" s="4">
        <v>0.05</v>
      </c>
      <c r="BY21" s="4">
        <v>0.05</v>
      </c>
      <c r="BZ21" s="4">
        <v>0.05</v>
      </c>
      <c r="CA21" s="4">
        <v>0.05</v>
      </c>
      <c r="CB21" s="4">
        <v>0.05</v>
      </c>
      <c r="CC21" s="4">
        <v>0.05</v>
      </c>
      <c r="CD21" s="4">
        <v>0.05</v>
      </c>
      <c r="CE21" s="4">
        <v>0.05</v>
      </c>
      <c r="CF21" s="4">
        <v>0.05</v>
      </c>
      <c r="CG21" s="4">
        <v>0.05</v>
      </c>
      <c r="CH21" s="4">
        <v>0.05</v>
      </c>
      <c r="CI21" s="4">
        <v>0.05</v>
      </c>
      <c r="CJ21" s="4">
        <v>0.05</v>
      </c>
      <c r="CK21" s="4">
        <v>0.05</v>
      </c>
      <c r="CL21" s="4">
        <v>0.05</v>
      </c>
      <c r="CM21" s="4">
        <v>0.05</v>
      </c>
      <c r="CN21" s="4">
        <v>0.05</v>
      </c>
      <c r="CO21" s="4">
        <v>0.06</v>
      </c>
      <c r="CP21" s="4">
        <v>0.06</v>
      </c>
      <c r="CQ21" s="4">
        <v>0.06</v>
      </c>
      <c r="CR21" s="4">
        <v>0.06</v>
      </c>
      <c r="CS21" s="4">
        <v>0.06</v>
      </c>
      <c r="CT21" s="4">
        <v>0.06</v>
      </c>
      <c r="CU21" s="4">
        <v>0.06</v>
      </c>
      <c r="CV21" s="4">
        <v>0.06</v>
      </c>
      <c r="CW21" s="4">
        <v>0.05</v>
      </c>
      <c r="CX21" s="4">
        <v>0.05</v>
      </c>
      <c r="CY21" s="4">
        <v>0.05</v>
      </c>
      <c r="CZ21" s="4">
        <v>0.05</v>
      </c>
      <c r="DA21" s="4">
        <v>0.05</v>
      </c>
      <c r="DB21" s="4">
        <v>0.05</v>
      </c>
      <c r="DC21" s="4">
        <v>0.05</v>
      </c>
      <c r="DD21" s="4">
        <v>0.05</v>
      </c>
      <c r="DE21" s="4">
        <v>0.05</v>
      </c>
      <c r="DF21" s="4">
        <v>0.05</v>
      </c>
      <c r="DG21" s="4">
        <v>0.05</v>
      </c>
      <c r="DH21" s="4">
        <v>0.05</v>
      </c>
      <c r="DI21" s="4">
        <v>0.05</v>
      </c>
      <c r="DJ21" s="4">
        <v>0.05</v>
      </c>
      <c r="DK21" s="5">
        <v>5.5E-2</v>
      </c>
      <c r="DL21" s="5">
        <v>5.5E-2</v>
      </c>
      <c r="DM21" s="4">
        <v>5.5E-2</v>
      </c>
      <c r="DN21" s="4">
        <v>5.5E-2</v>
      </c>
      <c r="DO21" s="4">
        <v>5.5E-2</v>
      </c>
      <c r="DP21" s="4">
        <v>5.5E-2</v>
      </c>
      <c r="DQ21" s="4">
        <v>5.5E-2</v>
      </c>
      <c r="DR21" s="4">
        <v>5.5E-2</v>
      </c>
      <c r="DS21" s="4">
        <v>5.5E-2</v>
      </c>
      <c r="DT21" s="4">
        <v>5.5E-2</v>
      </c>
      <c r="DU21" s="4">
        <v>5.5E-2</v>
      </c>
      <c r="DV21" s="4">
        <v>5.5E-2</v>
      </c>
      <c r="DW21" s="4">
        <v>5.5E-2</v>
      </c>
      <c r="DX21" s="4">
        <v>5.5E-2</v>
      </c>
      <c r="DY21" s="7"/>
      <c r="DZ21" s="7"/>
      <c r="EA21" s="7"/>
      <c r="EB21" s="55"/>
      <c r="EC21" s="55"/>
      <c r="ED21" s="55"/>
      <c r="EE21" s="7"/>
      <c r="EF21" s="7"/>
      <c r="EG21" s="7"/>
      <c r="EH21" s="7"/>
      <c r="EI21" s="7"/>
      <c r="EJ21" s="7"/>
      <c r="EK21" s="7"/>
      <c r="EL21" s="7"/>
      <c r="EM21" s="7"/>
      <c r="EN21" s="7"/>
      <c r="EO21" s="7"/>
      <c r="EP21" s="7"/>
      <c r="EQ21" s="7"/>
      <c r="ER21" s="7"/>
      <c r="ES21" s="7"/>
      <c r="ET21" s="7"/>
      <c r="EU21" s="7"/>
      <c r="EV21" s="7"/>
      <c r="EW21" s="7"/>
      <c r="EX21" s="7"/>
      <c r="EY21" s="7"/>
      <c r="EZ21" s="7"/>
      <c r="FA21" s="7"/>
      <c r="FB21" s="7"/>
      <c r="FC21" s="7"/>
      <c r="FD21" s="7"/>
      <c r="FE21" s="7"/>
      <c r="FF21" s="7"/>
      <c r="FG21" s="7"/>
      <c r="FH21" s="7"/>
      <c r="FI21" s="7"/>
      <c r="FJ21" s="7"/>
      <c r="FK21" s="7"/>
      <c r="FL21" s="7"/>
      <c r="FM21" s="7"/>
      <c r="FN21" s="7"/>
      <c r="FO21" s="7"/>
      <c r="FP21" s="7"/>
      <c r="FQ21" s="7"/>
      <c r="FR21" s="7"/>
      <c r="FS21" s="7"/>
      <c r="FT21" s="7"/>
    </row>
    <row r="22" spans="1:176" ht="15" customHeight="1" x14ac:dyDescent="0.35">
      <c r="A22" s="73" t="s">
        <v>38</v>
      </c>
      <c r="B22" s="15">
        <v>0</v>
      </c>
      <c r="C22" s="15">
        <v>0</v>
      </c>
      <c r="D22" s="15">
        <v>0</v>
      </c>
      <c r="E22" s="15">
        <v>0</v>
      </c>
      <c r="F22" s="15">
        <v>0</v>
      </c>
      <c r="G22" s="15">
        <v>0</v>
      </c>
      <c r="H22" s="15">
        <v>0</v>
      </c>
      <c r="I22" s="15">
        <v>0</v>
      </c>
      <c r="J22" s="15">
        <v>0</v>
      </c>
      <c r="K22" s="15">
        <v>0</v>
      </c>
      <c r="L22" s="15">
        <v>0</v>
      </c>
      <c r="M22" s="15">
        <v>0</v>
      </c>
      <c r="N22" s="15">
        <v>0</v>
      </c>
      <c r="O22" s="15">
        <v>0</v>
      </c>
      <c r="P22" s="15">
        <v>0</v>
      </c>
      <c r="Q22" s="15">
        <v>0</v>
      </c>
      <c r="R22" s="15">
        <v>0</v>
      </c>
      <c r="S22" s="15">
        <v>0</v>
      </c>
      <c r="T22" s="15">
        <v>0</v>
      </c>
      <c r="U22" s="15">
        <v>0</v>
      </c>
      <c r="V22" s="15">
        <v>0</v>
      </c>
      <c r="W22" s="15">
        <v>0</v>
      </c>
      <c r="X22" s="15">
        <v>0</v>
      </c>
      <c r="Y22" s="15">
        <v>0</v>
      </c>
      <c r="Z22" s="15">
        <v>0</v>
      </c>
      <c r="AA22" s="15">
        <v>0</v>
      </c>
      <c r="AB22" s="15">
        <v>0</v>
      </c>
      <c r="AC22" s="15">
        <v>0</v>
      </c>
      <c r="AD22" s="15">
        <v>0</v>
      </c>
      <c r="AE22" s="15">
        <v>0</v>
      </c>
      <c r="AF22" s="4">
        <v>0</v>
      </c>
      <c r="AG22" s="4">
        <v>0</v>
      </c>
      <c r="AH22" s="4">
        <v>0</v>
      </c>
      <c r="AI22" s="4">
        <v>0</v>
      </c>
      <c r="AJ22" s="4">
        <v>0</v>
      </c>
      <c r="AK22" s="15">
        <v>0.01</v>
      </c>
      <c r="AL22" s="4">
        <v>0</v>
      </c>
      <c r="AM22" s="4">
        <v>0</v>
      </c>
      <c r="AN22" s="4">
        <v>0</v>
      </c>
      <c r="AO22" s="4">
        <v>0</v>
      </c>
      <c r="AP22" s="4">
        <v>0</v>
      </c>
      <c r="AQ22" s="4">
        <v>0</v>
      </c>
      <c r="AR22" s="4">
        <v>0</v>
      </c>
      <c r="AS22" s="4">
        <v>0</v>
      </c>
      <c r="AT22" s="4">
        <v>0</v>
      </c>
      <c r="AU22" s="4">
        <v>0</v>
      </c>
      <c r="AV22" s="4">
        <v>0</v>
      </c>
      <c r="AW22" s="4">
        <v>0.02</v>
      </c>
      <c r="AX22" s="4">
        <v>0.02</v>
      </c>
      <c r="AY22" s="4">
        <v>0.02</v>
      </c>
      <c r="AZ22" s="4">
        <v>0.02</v>
      </c>
      <c r="BA22" s="4">
        <v>0.02</v>
      </c>
      <c r="BB22" s="4">
        <v>0.02</v>
      </c>
      <c r="BC22" s="4">
        <v>0.02</v>
      </c>
      <c r="BD22" s="4">
        <v>0.02</v>
      </c>
      <c r="BE22" s="4">
        <v>0.02</v>
      </c>
      <c r="BF22" s="4">
        <v>0.02</v>
      </c>
      <c r="BG22" s="4">
        <v>0.02</v>
      </c>
      <c r="BH22" s="4">
        <v>0.02</v>
      </c>
      <c r="BI22" s="4">
        <v>0.03</v>
      </c>
      <c r="BJ22" s="4">
        <v>0.03</v>
      </c>
      <c r="BK22" s="4">
        <v>0.03</v>
      </c>
      <c r="BL22" s="4">
        <v>0.03</v>
      </c>
      <c r="BM22" s="4">
        <v>0.03</v>
      </c>
      <c r="BN22" s="4">
        <v>0.03</v>
      </c>
      <c r="BO22" s="4">
        <v>0.03</v>
      </c>
      <c r="BP22" s="4">
        <v>0.03</v>
      </c>
      <c r="BQ22" s="4">
        <v>0.03</v>
      </c>
      <c r="BR22" s="4">
        <v>0.03</v>
      </c>
      <c r="BS22" s="4">
        <v>0.03</v>
      </c>
      <c r="BT22" s="4">
        <v>0.04</v>
      </c>
      <c r="BU22" s="4">
        <v>0.04</v>
      </c>
      <c r="BV22" s="4">
        <v>0.04</v>
      </c>
      <c r="BW22" s="4">
        <v>0.04</v>
      </c>
      <c r="BX22" s="4">
        <v>0.04</v>
      </c>
      <c r="BY22" s="4">
        <v>0.04</v>
      </c>
      <c r="BZ22" s="4">
        <v>0.04</v>
      </c>
      <c r="CA22" s="4">
        <v>0.05</v>
      </c>
      <c r="CB22" s="4">
        <v>0.05</v>
      </c>
      <c r="CC22" s="4">
        <v>0.05</v>
      </c>
      <c r="CD22" s="4">
        <v>0.05</v>
      </c>
      <c r="CE22" s="4">
        <v>0.05</v>
      </c>
      <c r="CF22" s="4">
        <v>0.05</v>
      </c>
      <c r="CG22" s="4">
        <v>0.05</v>
      </c>
      <c r="CH22" s="4">
        <v>0.05</v>
      </c>
      <c r="CI22" s="4">
        <v>0.05</v>
      </c>
      <c r="CJ22" s="4">
        <v>0.05</v>
      </c>
      <c r="CK22" s="4">
        <v>0.05</v>
      </c>
      <c r="CL22" s="4">
        <v>0.05</v>
      </c>
      <c r="CM22" s="4">
        <v>0.05</v>
      </c>
      <c r="CN22" s="4">
        <v>0.05</v>
      </c>
      <c r="CO22" s="4">
        <v>0.05</v>
      </c>
      <c r="CP22" s="4">
        <v>0.05</v>
      </c>
      <c r="CQ22" s="4">
        <v>0.05</v>
      </c>
      <c r="CR22" s="4">
        <v>0.05</v>
      </c>
      <c r="CS22" s="4">
        <v>0.05</v>
      </c>
      <c r="CT22" s="4">
        <v>0.05</v>
      </c>
      <c r="CU22" s="4">
        <v>0.05</v>
      </c>
      <c r="CV22" s="4">
        <v>0.05</v>
      </c>
      <c r="CW22" s="4">
        <v>0.05</v>
      </c>
      <c r="CX22" s="4">
        <v>0.05</v>
      </c>
      <c r="CY22" s="4">
        <v>0.05</v>
      </c>
      <c r="CZ22" s="4">
        <v>0.05</v>
      </c>
      <c r="DA22" s="4">
        <v>0.05</v>
      </c>
      <c r="DB22" s="4">
        <v>0.05</v>
      </c>
      <c r="DC22" s="4">
        <v>0.05</v>
      </c>
      <c r="DD22" s="4">
        <v>0.05</v>
      </c>
      <c r="DE22" s="4">
        <v>0.05</v>
      </c>
      <c r="DF22" s="4">
        <v>0.06</v>
      </c>
      <c r="DG22" s="4">
        <v>0.06</v>
      </c>
      <c r="DH22" s="4">
        <v>0.06</v>
      </c>
      <c r="DI22" s="4">
        <v>0.06</v>
      </c>
      <c r="DJ22" s="4">
        <v>0.06</v>
      </c>
      <c r="DK22" s="4">
        <v>0.06</v>
      </c>
      <c r="DL22" s="4">
        <v>0.06</v>
      </c>
      <c r="DM22" s="4">
        <v>0.06</v>
      </c>
      <c r="DN22" s="4">
        <v>0.06</v>
      </c>
      <c r="DO22" s="4">
        <v>0.06</v>
      </c>
      <c r="DP22" s="4">
        <v>0.06</v>
      </c>
      <c r="DQ22" s="4">
        <v>0.06</v>
      </c>
      <c r="DR22" s="4">
        <v>0.06</v>
      </c>
      <c r="DS22" s="4">
        <v>0.06</v>
      </c>
      <c r="DT22" s="4">
        <v>0.06</v>
      </c>
      <c r="DU22" s="4">
        <v>0.06</v>
      </c>
      <c r="DV22" s="4">
        <v>0.06</v>
      </c>
      <c r="DW22" s="4">
        <v>0.06</v>
      </c>
      <c r="DX22" s="4">
        <v>0.06</v>
      </c>
      <c r="DY22" s="7"/>
      <c r="DZ22" s="7"/>
      <c r="EA22" s="7"/>
      <c r="EB22" s="55"/>
      <c r="EC22" s="55"/>
      <c r="ED22" s="55"/>
      <c r="EE22" s="7"/>
      <c r="EF22" s="7"/>
      <c r="EG22" s="7"/>
      <c r="EH22" s="7"/>
      <c r="EI22" s="7"/>
      <c r="EJ22" s="7"/>
      <c r="EK22" s="7"/>
      <c r="EL22" s="7"/>
      <c r="EM22" s="7"/>
      <c r="EN22" s="7"/>
      <c r="EO22" s="7"/>
      <c r="EP22" s="7"/>
      <c r="EQ22" s="7"/>
      <c r="ER22" s="7"/>
      <c r="ES22" s="7"/>
      <c r="ET22" s="7"/>
      <c r="EU22" s="7"/>
      <c r="EV22" s="7"/>
      <c r="EW22" s="7"/>
      <c r="EX22" s="7"/>
      <c r="EY22" s="7"/>
      <c r="EZ22" s="7"/>
      <c r="FA22" s="7"/>
      <c r="FB22" s="7"/>
      <c r="FC22" s="7"/>
      <c r="FD22" s="7"/>
      <c r="FE22" s="7"/>
      <c r="FF22" s="7"/>
      <c r="FG22" s="7"/>
      <c r="FH22" s="7"/>
      <c r="FI22" s="7"/>
      <c r="FJ22" s="7"/>
      <c r="FK22" s="7"/>
      <c r="FL22" s="7"/>
      <c r="FM22" s="7"/>
      <c r="FN22" s="7"/>
      <c r="FO22" s="7"/>
      <c r="FP22" s="7"/>
      <c r="FQ22" s="7"/>
      <c r="FR22" s="7"/>
      <c r="FS22" s="7"/>
      <c r="FT22" s="7"/>
    </row>
    <row r="23" spans="1:176" ht="15" customHeight="1" x14ac:dyDescent="0.35">
      <c r="A23" s="73" t="s">
        <v>39</v>
      </c>
      <c r="B23" s="15">
        <v>0</v>
      </c>
      <c r="C23" s="15">
        <v>0</v>
      </c>
      <c r="D23" s="15">
        <v>0</v>
      </c>
      <c r="E23" s="15">
        <v>0</v>
      </c>
      <c r="F23" s="15">
        <v>0</v>
      </c>
      <c r="G23" s="15">
        <v>0</v>
      </c>
      <c r="H23" s="15">
        <v>0</v>
      </c>
      <c r="I23" s="15">
        <v>0</v>
      </c>
      <c r="J23" s="15">
        <v>0</v>
      </c>
      <c r="K23" s="15">
        <v>0</v>
      </c>
      <c r="L23" s="15">
        <v>0</v>
      </c>
      <c r="M23" s="15">
        <v>0</v>
      </c>
      <c r="N23" s="15">
        <v>0</v>
      </c>
      <c r="O23" s="15">
        <v>0</v>
      </c>
      <c r="P23" s="15">
        <v>0</v>
      </c>
      <c r="Q23" s="15">
        <v>0</v>
      </c>
      <c r="R23" s="15">
        <v>0</v>
      </c>
      <c r="S23" s="15">
        <v>0</v>
      </c>
      <c r="T23" s="15">
        <v>0</v>
      </c>
      <c r="U23" s="15">
        <v>0</v>
      </c>
      <c r="V23" s="15">
        <v>0</v>
      </c>
      <c r="W23" s="15">
        <v>0</v>
      </c>
      <c r="X23" s="15">
        <v>0</v>
      </c>
      <c r="Y23" s="15">
        <v>0</v>
      </c>
      <c r="Z23" s="15">
        <v>0</v>
      </c>
      <c r="AA23" s="15">
        <v>0</v>
      </c>
      <c r="AB23" s="15">
        <v>0</v>
      </c>
      <c r="AC23" s="15">
        <v>0</v>
      </c>
      <c r="AD23" s="15">
        <v>0</v>
      </c>
      <c r="AE23" s="15">
        <v>0</v>
      </c>
      <c r="AF23" s="4">
        <v>0</v>
      </c>
      <c r="AG23" s="4">
        <v>0</v>
      </c>
      <c r="AH23" s="4">
        <v>0</v>
      </c>
      <c r="AI23" s="4">
        <v>0</v>
      </c>
      <c r="AJ23" s="4">
        <v>0</v>
      </c>
      <c r="AK23" s="4">
        <v>0</v>
      </c>
      <c r="AL23" s="4">
        <v>0</v>
      </c>
      <c r="AM23" s="4">
        <v>0</v>
      </c>
      <c r="AN23" s="4">
        <v>0</v>
      </c>
      <c r="AO23" s="4">
        <v>0</v>
      </c>
      <c r="AP23" s="4">
        <v>0</v>
      </c>
      <c r="AQ23" s="4">
        <v>0</v>
      </c>
      <c r="AR23" s="4">
        <v>0</v>
      </c>
      <c r="AS23" s="4">
        <v>0</v>
      </c>
      <c r="AT23" s="4">
        <v>0</v>
      </c>
      <c r="AU23" s="4">
        <v>0</v>
      </c>
      <c r="AV23" s="4">
        <v>0</v>
      </c>
      <c r="AW23" s="4">
        <v>0</v>
      </c>
      <c r="AX23" s="4">
        <v>0</v>
      </c>
      <c r="AY23" s="4">
        <v>0</v>
      </c>
      <c r="AZ23" s="4">
        <v>0</v>
      </c>
      <c r="BA23" s="4">
        <v>0</v>
      </c>
      <c r="BB23" s="4">
        <v>0</v>
      </c>
      <c r="BC23" s="4">
        <v>0</v>
      </c>
      <c r="BD23" s="4">
        <v>0</v>
      </c>
      <c r="BE23" s="4">
        <v>0</v>
      </c>
      <c r="BF23" s="4">
        <v>0</v>
      </c>
      <c r="BG23" s="4">
        <v>0</v>
      </c>
      <c r="BH23" s="4">
        <v>0</v>
      </c>
      <c r="BI23" s="4">
        <v>0</v>
      </c>
      <c r="BJ23" s="4">
        <v>0</v>
      </c>
      <c r="BK23" s="4">
        <v>0</v>
      </c>
      <c r="BL23" s="4">
        <v>0</v>
      </c>
      <c r="BM23" s="4">
        <v>0</v>
      </c>
      <c r="BN23" s="4">
        <v>0</v>
      </c>
      <c r="BO23" s="4">
        <v>0</v>
      </c>
      <c r="BP23" s="4">
        <v>0</v>
      </c>
      <c r="BQ23" s="4">
        <v>0.03</v>
      </c>
      <c r="BR23" s="4">
        <v>0.03</v>
      </c>
      <c r="BS23" s="4">
        <v>0.03</v>
      </c>
      <c r="BT23" s="4">
        <v>0.03</v>
      </c>
      <c r="BU23" s="4">
        <v>0.03</v>
      </c>
      <c r="BV23" s="4">
        <v>0.03</v>
      </c>
      <c r="BW23" s="4">
        <v>0.03</v>
      </c>
      <c r="BX23" s="4">
        <v>0.03</v>
      </c>
      <c r="BY23" s="4">
        <v>0.03</v>
      </c>
      <c r="BZ23" s="4">
        <v>0.05</v>
      </c>
      <c r="CA23" s="4">
        <v>0.05</v>
      </c>
      <c r="CB23" s="4">
        <v>0.05</v>
      </c>
      <c r="CC23" s="4">
        <v>0.05</v>
      </c>
      <c r="CD23" s="4">
        <v>0.05</v>
      </c>
      <c r="CE23" s="4">
        <v>0.05</v>
      </c>
      <c r="CF23" s="4">
        <v>0.05</v>
      </c>
      <c r="CG23" s="4">
        <v>0.05</v>
      </c>
      <c r="CH23" s="4">
        <v>0.05</v>
      </c>
      <c r="CI23" s="4">
        <v>0.05</v>
      </c>
      <c r="CJ23" s="4">
        <v>0.05</v>
      </c>
      <c r="CK23" s="4">
        <v>0.05</v>
      </c>
      <c r="CL23" s="4">
        <v>0.05</v>
      </c>
      <c r="CM23" s="4">
        <v>0.05</v>
      </c>
      <c r="CN23" s="4">
        <v>0.05</v>
      </c>
      <c r="CO23" s="4">
        <v>0.05</v>
      </c>
      <c r="CP23" s="4">
        <v>0.05</v>
      </c>
      <c r="CQ23" s="4">
        <v>0.05</v>
      </c>
      <c r="CR23" s="4">
        <v>0.05</v>
      </c>
      <c r="CS23" s="4">
        <v>0.05</v>
      </c>
      <c r="CT23" s="4">
        <v>0.05</v>
      </c>
      <c r="CU23" s="4">
        <v>0.05</v>
      </c>
      <c r="CV23" s="4">
        <v>0.05</v>
      </c>
      <c r="CW23" s="4">
        <v>0.05</v>
      </c>
      <c r="CX23" s="4">
        <v>0.05</v>
      </c>
      <c r="CY23" s="4">
        <v>0.05</v>
      </c>
      <c r="CZ23" s="4">
        <v>0.05</v>
      </c>
      <c r="DA23" s="4">
        <v>0.05</v>
      </c>
      <c r="DB23" s="4">
        <v>0.05</v>
      </c>
      <c r="DC23" s="4">
        <v>0.05</v>
      </c>
      <c r="DD23" s="4">
        <v>0.05</v>
      </c>
      <c r="DE23" s="4">
        <v>0.05</v>
      </c>
      <c r="DF23" s="4">
        <v>0.05</v>
      </c>
      <c r="DG23" s="4">
        <v>0.05</v>
      </c>
      <c r="DH23" s="4">
        <v>6.25E-2</v>
      </c>
      <c r="DI23" s="4">
        <v>6.25E-2</v>
      </c>
      <c r="DJ23" s="4">
        <v>6.25E-2</v>
      </c>
      <c r="DK23" s="4">
        <v>6.25E-2</v>
      </c>
      <c r="DL23" s="4">
        <v>6.25E-2</v>
      </c>
      <c r="DM23" s="4">
        <v>6.25E-2</v>
      </c>
      <c r="DN23" s="4">
        <v>6.25E-2</v>
      </c>
      <c r="DO23" s="4">
        <v>6.25E-2</v>
      </c>
      <c r="DP23" s="4">
        <v>6.25E-2</v>
      </c>
      <c r="DQ23" s="4">
        <v>6.25E-2</v>
      </c>
      <c r="DR23" s="4">
        <v>6.25E-2</v>
      </c>
      <c r="DS23" s="4">
        <v>6.25E-2</v>
      </c>
      <c r="DT23" s="4">
        <v>6.25E-2</v>
      </c>
      <c r="DU23" s="4">
        <v>6.25E-2</v>
      </c>
      <c r="DV23" s="4">
        <v>6.25E-2</v>
      </c>
      <c r="DW23" s="4">
        <v>6.25E-2</v>
      </c>
      <c r="DX23" s="4">
        <v>6.25E-2</v>
      </c>
      <c r="DY23" s="7"/>
      <c r="DZ23" s="7"/>
      <c r="EA23" s="7"/>
      <c r="EB23" s="55"/>
      <c r="EC23" s="55"/>
      <c r="ED23" s="55"/>
      <c r="EE23" s="7"/>
      <c r="EF23" s="7"/>
      <c r="EG23" s="7"/>
      <c r="EH23" s="7"/>
      <c r="EI23" s="7"/>
      <c r="EJ23" s="7"/>
      <c r="EK23" s="7"/>
      <c r="EL23" s="7"/>
      <c r="EM23" s="7"/>
      <c r="EN23" s="7"/>
      <c r="EO23" s="7"/>
      <c r="EP23" s="7"/>
      <c r="EQ23" s="7"/>
      <c r="ER23" s="7"/>
      <c r="ES23" s="7"/>
      <c r="ET23" s="7"/>
      <c r="EU23" s="7"/>
      <c r="EV23" s="7"/>
      <c r="EW23" s="7"/>
      <c r="EX23" s="7"/>
      <c r="EY23" s="7"/>
      <c r="EZ23" s="7"/>
      <c r="FA23" s="7"/>
      <c r="FB23" s="7"/>
      <c r="FC23" s="7"/>
      <c r="FD23" s="7"/>
      <c r="FE23" s="7"/>
      <c r="FF23" s="7"/>
      <c r="FG23" s="7"/>
      <c r="FH23" s="7"/>
      <c r="FI23" s="7"/>
      <c r="FJ23" s="7"/>
      <c r="FK23" s="7"/>
      <c r="FL23" s="7"/>
      <c r="FM23" s="7"/>
      <c r="FN23" s="7"/>
      <c r="FO23" s="7"/>
      <c r="FP23" s="7"/>
      <c r="FQ23" s="7"/>
      <c r="FR23" s="7"/>
      <c r="FS23" s="7"/>
      <c r="FT23" s="7"/>
    </row>
    <row r="24" spans="1:176" ht="15" customHeight="1" x14ac:dyDescent="0.35">
      <c r="A24" s="73" t="s">
        <v>40</v>
      </c>
      <c r="B24" s="15">
        <v>0</v>
      </c>
      <c r="C24" s="15">
        <v>0</v>
      </c>
      <c r="D24" s="15">
        <v>0</v>
      </c>
      <c r="E24" s="15">
        <v>0</v>
      </c>
      <c r="F24" s="15">
        <v>0</v>
      </c>
      <c r="G24" s="15">
        <v>0</v>
      </c>
      <c r="H24" s="15">
        <v>0</v>
      </c>
      <c r="I24" s="15">
        <v>0</v>
      </c>
      <c r="J24" s="15">
        <v>0</v>
      </c>
      <c r="K24" s="15">
        <v>0</v>
      </c>
      <c r="L24" s="15">
        <v>0</v>
      </c>
      <c r="M24" s="15">
        <v>0</v>
      </c>
      <c r="N24" s="15">
        <v>0</v>
      </c>
      <c r="O24" s="15">
        <v>0</v>
      </c>
      <c r="P24" s="15">
        <v>0</v>
      </c>
      <c r="Q24" s="15">
        <v>0</v>
      </c>
      <c r="R24" s="15">
        <v>0</v>
      </c>
      <c r="S24" s="15">
        <v>0</v>
      </c>
      <c r="T24" s="15">
        <v>0</v>
      </c>
      <c r="U24" s="15">
        <v>0</v>
      </c>
      <c r="V24" s="15">
        <v>0</v>
      </c>
      <c r="W24" s="15">
        <v>0</v>
      </c>
      <c r="X24" s="15">
        <v>0</v>
      </c>
      <c r="Y24" s="15">
        <v>0</v>
      </c>
      <c r="Z24" s="15">
        <v>0</v>
      </c>
      <c r="AA24" s="15">
        <v>0</v>
      </c>
      <c r="AB24" s="15">
        <v>0</v>
      </c>
      <c r="AC24" s="15">
        <v>0</v>
      </c>
      <c r="AD24" s="15">
        <v>0</v>
      </c>
      <c r="AE24" s="15">
        <v>0</v>
      </c>
      <c r="AF24" s="4">
        <v>0</v>
      </c>
      <c r="AG24" s="4">
        <v>0</v>
      </c>
      <c r="AH24" s="4">
        <v>0</v>
      </c>
      <c r="AI24" s="4">
        <v>0.03</v>
      </c>
      <c r="AJ24" s="4">
        <v>0.03</v>
      </c>
      <c r="AK24" s="4">
        <v>0.03</v>
      </c>
      <c r="AL24" s="4">
        <v>0.03</v>
      </c>
      <c r="AM24" s="4">
        <v>0.03</v>
      </c>
      <c r="AN24" s="4">
        <v>0.03</v>
      </c>
      <c r="AO24" s="4">
        <v>0.03</v>
      </c>
      <c r="AP24" s="4">
        <v>0.03</v>
      </c>
      <c r="AQ24" s="4">
        <v>0.03</v>
      </c>
      <c r="AR24" s="4">
        <v>0.03</v>
      </c>
      <c r="AS24" s="4">
        <v>0.03</v>
      </c>
      <c r="AT24" s="4">
        <v>0.03</v>
      </c>
      <c r="AU24" s="4">
        <v>0.03</v>
      </c>
      <c r="AV24" s="4">
        <v>0.03</v>
      </c>
      <c r="AW24" s="4">
        <v>0.03</v>
      </c>
      <c r="AX24" s="4">
        <v>0.03</v>
      </c>
      <c r="AY24" s="4">
        <v>0.03</v>
      </c>
      <c r="AZ24" s="4">
        <v>0.03</v>
      </c>
      <c r="BA24" s="4">
        <v>0.03</v>
      </c>
      <c r="BB24" s="4">
        <v>0.03</v>
      </c>
      <c r="BC24" s="4">
        <v>0.03</v>
      </c>
      <c r="BD24" s="4">
        <v>0.03</v>
      </c>
      <c r="BE24" s="4">
        <v>0.03</v>
      </c>
      <c r="BF24" s="4">
        <v>0.03</v>
      </c>
      <c r="BG24" s="4">
        <v>0.03</v>
      </c>
      <c r="BH24" s="4">
        <v>0.03</v>
      </c>
      <c r="BI24" s="4">
        <v>0.03</v>
      </c>
      <c r="BJ24" s="4">
        <v>0.04</v>
      </c>
      <c r="BK24" s="4">
        <v>0.04</v>
      </c>
      <c r="BL24" s="4">
        <v>0.04</v>
      </c>
      <c r="BM24" s="4">
        <v>0.04</v>
      </c>
      <c r="BN24" s="4">
        <v>0.04</v>
      </c>
      <c r="BO24" s="4">
        <v>0.04</v>
      </c>
      <c r="BP24" s="4">
        <v>0.04</v>
      </c>
      <c r="BQ24" s="4">
        <v>0.04</v>
      </c>
      <c r="BR24" s="4">
        <v>0.04</v>
      </c>
      <c r="BS24" s="4">
        <v>0.04</v>
      </c>
      <c r="BT24" s="4">
        <v>0.04</v>
      </c>
      <c r="BU24" s="4">
        <v>0.04</v>
      </c>
      <c r="BV24" s="4">
        <v>0.04</v>
      </c>
      <c r="BW24" s="4">
        <v>0.04</v>
      </c>
      <c r="BX24" s="4">
        <v>0.04</v>
      </c>
      <c r="BY24" s="4">
        <v>0.04</v>
      </c>
      <c r="BZ24" s="4">
        <v>0.04</v>
      </c>
      <c r="CA24" s="4">
        <v>0.04</v>
      </c>
      <c r="CB24" s="4">
        <v>0.04</v>
      </c>
      <c r="CC24" s="4">
        <v>0.04</v>
      </c>
      <c r="CD24" s="4">
        <v>0.04</v>
      </c>
      <c r="CE24" s="4">
        <v>0.04</v>
      </c>
      <c r="CF24" s="4">
        <v>0.04</v>
      </c>
      <c r="CG24" s="4">
        <v>0.04</v>
      </c>
      <c r="CH24" s="4">
        <v>0.04</v>
      </c>
      <c r="CI24" s="4">
        <v>0.04</v>
      </c>
      <c r="CJ24" s="4">
        <v>0.04</v>
      </c>
      <c r="CK24" s="4">
        <v>0.04</v>
      </c>
      <c r="CL24" s="4">
        <v>0.04</v>
      </c>
      <c r="CM24" s="4">
        <v>0.04</v>
      </c>
      <c r="CN24" s="4">
        <v>0.04</v>
      </c>
      <c r="CO24" s="4">
        <v>0.04</v>
      </c>
      <c r="CP24" s="4">
        <v>0.04</v>
      </c>
      <c r="CQ24" s="4">
        <v>0.04</v>
      </c>
      <c r="CR24" s="4">
        <v>0.06</v>
      </c>
      <c r="CS24" s="4">
        <v>0.06</v>
      </c>
      <c r="CT24" s="4">
        <v>0.06</v>
      </c>
      <c r="CU24" s="4">
        <v>0.06</v>
      </c>
      <c r="CV24" s="4">
        <v>0.06</v>
      </c>
      <c r="CW24" s="4">
        <v>0.06</v>
      </c>
      <c r="CX24" s="4">
        <v>0.06</v>
      </c>
      <c r="CY24" s="4">
        <v>0.06</v>
      </c>
      <c r="CZ24" s="4">
        <v>0.06</v>
      </c>
      <c r="DA24" s="4">
        <v>0.06</v>
      </c>
      <c r="DB24" s="4">
        <v>0.06</v>
      </c>
      <c r="DC24" s="4">
        <v>0.06</v>
      </c>
      <c r="DD24" s="4">
        <v>0.06</v>
      </c>
      <c r="DE24" s="4">
        <v>0.06</v>
      </c>
      <c r="DF24" s="4">
        <v>0.06</v>
      </c>
      <c r="DG24" s="4">
        <v>0.06</v>
      </c>
      <c r="DH24" s="4">
        <v>0.06</v>
      </c>
      <c r="DI24" s="4">
        <v>0.06</v>
      </c>
      <c r="DJ24" s="4">
        <v>0.06</v>
      </c>
      <c r="DK24" s="4">
        <v>0.06</v>
      </c>
      <c r="DL24" s="4">
        <v>0.06</v>
      </c>
      <c r="DM24" s="4">
        <v>0.06</v>
      </c>
      <c r="DN24" s="4">
        <v>0.06</v>
      </c>
      <c r="DO24" s="4">
        <v>0.06</v>
      </c>
      <c r="DP24" s="4">
        <v>0.06</v>
      </c>
      <c r="DQ24" s="4">
        <v>0.06</v>
      </c>
      <c r="DR24" s="4">
        <v>0.06</v>
      </c>
      <c r="DS24" s="4">
        <v>0.06</v>
      </c>
      <c r="DT24" s="4">
        <v>0.06</v>
      </c>
      <c r="DU24" s="4">
        <v>0.06</v>
      </c>
      <c r="DV24" s="4">
        <v>0.06</v>
      </c>
      <c r="DW24" s="4">
        <v>0.06</v>
      </c>
      <c r="DX24" s="4">
        <v>0.06</v>
      </c>
      <c r="DY24" s="7"/>
      <c r="DZ24" s="7"/>
      <c r="EA24" s="7"/>
      <c r="EB24" s="55"/>
      <c r="EC24" s="55"/>
      <c r="ED24" s="55"/>
      <c r="EE24" s="7"/>
      <c r="EF24" s="7"/>
      <c r="EG24" s="7"/>
      <c r="EH24" s="7"/>
      <c r="EI24" s="7"/>
      <c r="EJ24" s="7"/>
      <c r="EK24" s="7"/>
      <c r="EL24" s="7"/>
      <c r="EM24" s="7"/>
      <c r="EN24" s="7"/>
      <c r="EO24" s="7"/>
      <c r="EP24" s="7"/>
      <c r="EQ24" s="7"/>
      <c r="ER24" s="7"/>
      <c r="ES24" s="7"/>
      <c r="ET24" s="7"/>
      <c r="EU24" s="7"/>
      <c r="EV24" s="7"/>
      <c r="EW24" s="7"/>
      <c r="EX24" s="7"/>
      <c r="EY24" s="7"/>
      <c r="EZ24" s="7"/>
      <c r="FA24" s="7"/>
      <c r="FB24" s="7"/>
      <c r="FC24" s="7"/>
      <c r="FD24" s="7"/>
      <c r="FE24" s="7"/>
      <c r="FF24" s="7"/>
      <c r="FG24" s="7"/>
      <c r="FH24" s="7"/>
      <c r="FI24" s="7"/>
      <c r="FJ24" s="7"/>
      <c r="FK24" s="7"/>
      <c r="FL24" s="7"/>
      <c r="FM24" s="7"/>
      <c r="FN24" s="7"/>
      <c r="FO24" s="7"/>
      <c r="FP24" s="7"/>
      <c r="FQ24" s="7"/>
      <c r="FR24" s="7"/>
      <c r="FS24" s="7"/>
      <c r="FT24" s="7"/>
    </row>
    <row r="25" spans="1:176" ht="15" customHeight="1" x14ac:dyDescent="0.35">
      <c r="A25" s="73" t="s">
        <v>41</v>
      </c>
      <c r="B25" s="15">
        <v>0</v>
      </c>
      <c r="C25" s="15">
        <v>0</v>
      </c>
      <c r="D25" s="15">
        <v>0</v>
      </c>
      <c r="E25" s="15">
        <v>0</v>
      </c>
      <c r="F25" s="15">
        <v>0</v>
      </c>
      <c r="G25" s="15">
        <v>0</v>
      </c>
      <c r="H25" s="15">
        <v>0</v>
      </c>
      <c r="I25" s="15">
        <v>0</v>
      </c>
      <c r="J25" s="15">
        <v>0</v>
      </c>
      <c r="K25" s="15">
        <v>0</v>
      </c>
      <c r="L25" s="15">
        <v>0</v>
      </c>
      <c r="M25" s="15">
        <v>0</v>
      </c>
      <c r="N25" s="15">
        <v>0</v>
      </c>
      <c r="O25" s="15">
        <v>0</v>
      </c>
      <c r="P25" s="15">
        <v>0</v>
      </c>
      <c r="Q25" s="15">
        <v>0</v>
      </c>
      <c r="R25" s="15">
        <v>0</v>
      </c>
      <c r="S25" s="15">
        <v>0</v>
      </c>
      <c r="T25" s="15">
        <v>0</v>
      </c>
      <c r="U25" s="15">
        <v>0</v>
      </c>
      <c r="V25" s="15">
        <v>0</v>
      </c>
      <c r="W25" s="15">
        <v>0</v>
      </c>
      <c r="X25" s="15">
        <v>0</v>
      </c>
      <c r="Y25" s="15">
        <v>0</v>
      </c>
      <c r="Z25" s="15">
        <v>0</v>
      </c>
      <c r="AA25" s="15">
        <v>0</v>
      </c>
      <c r="AB25" s="15">
        <v>0</v>
      </c>
      <c r="AC25" s="15">
        <v>0</v>
      </c>
      <c r="AD25" s="15">
        <v>0</v>
      </c>
      <c r="AE25" s="15">
        <v>0</v>
      </c>
      <c r="AF25" s="4">
        <v>0</v>
      </c>
      <c r="AG25" s="4">
        <v>0</v>
      </c>
      <c r="AH25" s="4">
        <v>0</v>
      </c>
      <c r="AI25" s="4">
        <v>0</v>
      </c>
      <c r="AJ25" s="4">
        <v>0</v>
      </c>
      <c r="AK25" s="4">
        <v>0</v>
      </c>
      <c r="AL25" s="4">
        <v>0</v>
      </c>
      <c r="AM25" s="4">
        <v>0</v>
      </c>
      <c r="AN25" s="4">
        <v>0</v>
      </c>
      <c r="AO25" s="4">
        <v>0</v>
      </c>
      <c r="AP25" s="4">
        <v>0</v>
      </c>
      <c r="AQ25" s="4">
        <v>0</v>
      </c>
      <c r="AR25" s="4">
        <v>0</v>
      </c>
      <c r="AS25" s="4">
        <v>0</v>
      </c>
      <c r="AT25" s="4">
        <v>0</v>
      </c>
      <c r="AU25" s="4">
        <v>0</v>
      </c>
      <c r="AV25" s="4">
        <v>0</v>
      </c>
      <c r="AW25" s="4">
        <v>0</v>
      </c>
      <c r="AX25" s="4">
        <v>0</v>
      </c>
      <c r="AY25" s="4">
        <v>0</v>
      </c>
      <c r="AZ25" s="4">
        <v>0</v>
      </c>
      <c r="BA25" s="4">
        <v>0</v>
      </c>
      <c r="BB25" s="4">
        <v>0</v>
      </c>
      <c r="BC25" s="4">
        <v>0</v>
      </c>
      <c r="BD25" s="4">
        <v>0</v>
      </c>
      <c r="BE25" s="4">
        <v>0</v>
      </c>
      <c r="BF25" s="4">
        <v>0</v>
      </c>
      <c r="BG25" s="4">
        <v>0</v>
      </c>
      <c r="BH25" s="4">
        <v>0</v>
      </c>
      <c r="BI25" s="4">
        <v>0</v>
      </c>
      <c r="BJ25" s="4">
        <v>0</v>
      </c>
      <c r="BK25" s="4">
        <v>0</v>
      </c>
      <c r="BL25" s="4">
        <v>0</v>
      </c>
      <c r="BM25" s="4">
        <v>0</v>
      </c>
      <c r="BN25" s="4">
        <v>0</v>
      </c>
      <c r="BO25" s="4">
        <v>0</v>
      </c>
      <c r="BP25" s="4">
        <v>0</v>
      </c>
      <c r="BQ25" s="4">
        <v>0.03</v>
      </c>
      <c r="BR25" s="4">
        <v>0.03</v>
      </c>
      <c r="BS25" s="4">
        <v>0.03</v>
      </c>
      <c r="BT25" s="4">
        <v>0.03</v>
      </c>
      <c r="BU25" s="4">
        <v>0.03</v>
      </c>
      <c r="BV25" s="4">
        <v>0.03</v>
      </c>
      <c r="BW25" s="4">
        <v>0.04</v>
      </c>
      <c r="BX25" s="4">
        <v>0.04</v>
      </c>
      <c r="BY25" s="4">
        <v>0.04</v>
      </c>
      <c r="BZ25" s="4">
        <v>0.04</v>
      </c>
      <c r="CA25" s="4">
        <v>0.04</v>
      </c>
      <c r="CB25" s="4">
        <v>0.04</v>
      </c>
      <c r="CC25" s="4">
        <v>0.04</v>
      </c>
      <c r="CD25" s="4">
        <v>0.04</v>
      </c>
      <c r="CE25" s="4">
        <v>0.05</v>
      </c>
      <c r="CF25" s="4">
        <v>0.05</v>
      </c>
      <c r="CG25" s="4">
        <v>0.06</v>
      </c>
      <c r="CH25" s="4">
        <v>0.06</v>
      </c>
      <c r="CI25" s="4">
        <v>0.06</v>
      </c>
      <c r="CJ25" s="4">
        <v>0.06</v>
      </c>
      <c r="CK25" s="4">
        <v>0.06</v>
      </c>
      <c r="CL25" s="4">
        <v>0.06</v>
      </c>
      <c r="CM25" s="4">
        <v>0.06</v>
      </c>
      <c r="CN25" s="4">
        <v>0.06</v>
      </c>
      <c r="CO25" s="4">
        <v>0.06</v>
      </c>
      <c r="CP25" s="4">
        <v>0.06</v>
      </c>
      <c r="CQ25" s="4">
        <v>0.06</v>
      </c>
      <c r="CR25" s="4">
        <v>0.06</v>
      </c>
      <c r="CS25" s="4">
        <v>6.5000000000000002E-2</v>
      </c>
      <c r="CT25" s="4">
        <v>6.5000000000000002E-2</v>
      </c>
      <c r="CU25" s="4">
        <v>6.5000000000000002E-2</v>
      </c>
      <c r="CV25" s="4">
        <v>6.5000000000000002E-2</v>
      </c>
      <c r="CW25" s="4">
        <v>6.5000000000000002E-2</v>
      </c>
      <c r="CX25" s="4">
        <v>6.5000000000000002E-2</v>
      </c>
      <c r="CY25" s="4">
        <v>6.5000000000000002E-2</v>
      </c>
      <c r="CZ25" s="4">
        <v>6.5000000000000002E-2</v>
      </c>
      <c r="DA25" s="4">
        <v>6.5000000000000002E-2</v>
      </c>
      <c r="DB25" s="4">
        <v>6.5000000000000002E-2</v>
      </c>
      <c r="DC25" s="4">
        <v>6.5000000000000002E-2</v>
      </c>
      <c r="DD25" s="4">
        <v>6.5000000000000002E-2</v>
      </c>
      <c r="DE25" s="4">
        <v>6.5000000000000002E-2</v>
      </c>
      <c r="DF25" s="4">
        <v>6.5000000000000002E-2</v>
      </c>
      <c r="DG25" s="4">
        <v>6.8750000000000006E-2</v>
      </c>
      <c r="DH25" s="4">
        <v>6.8750000000000006E-2</v>
      </c>
      <c r="DI25" s="4">
        <v>6.8750000000000006E-2</v>
      </c>
      <c r="DJ25" s="4">
        <v>6.8750000000000006E-2</v>
      </c>
      <c r="DK25" s="4">
        <v>6.8750000000000006E-2</v>
      </c>
      <c r="DL25" s="4">
        <v>6.8750000000000006E-2</v>
      </c>
      <c r="DM25" s="4">
        <v>6.8750000000000006E-2</v>
      </c>
      <c r="DN25" s="4">
        <v>6.8750000000000006E-2</v>
      </c>
      <c r="DO25" s="4">
        <v>6.8750000000000006E-2</v>
      </c>
      <c r="DP25" s="4">
        <v>6.8750000000000006E-2</v>
      </c>
      <c r="DQ25" s="4">
        <v>6.8750000000000006E-2</v>
      </c>
      <c r="DR25" s="4">
        <v>6.8750000000000006E-2</v>
      </c>
      <c r="DS25" s="4">
        <v>6.8750000000000006E-2</v>
      </c>
      <c r="DT25" s="4">
        <v>6.8750000000000006E-2</v>
      </c>
      <c r="DU25" s="4">
        <v>6.8750000000000006E-2</v>
      </c>
      <c r="DV25" s="4">
        <v>6.8750000000000006E-2</v>
      </c>
      <c r="DW25" s="4">
        <v>6.8750000000000006E-2</v>
      </c>
      <c r="DX25" s="4">
        <v>6.8750000000000006E-2</v>
      </c>
      <c r="DY25" s="7"/>
      <c r="DZ25" s="7"/>
      <c r="EA25" s="7"/>
      <c r="EB25" s="7"/>
      <c r="EC25" s="7"/>
      <c r="ED25" s="7"/>
      <c r="EE25" s="7"/>
      <c r="EF25" s="7"/>
      <c r="EG25" s="7"/>
      <c r="EH25" s="7"/>
      <c r="EI25" s="7"/>
      <c r="EJ25" s="7"/>
      <c r="EK25" s="7"/>
      <c r="EL25" s="7"/>
      <c r="EM25" s="7"/>
      <c r="EN25" s="7"/>
      <c r="EO25" s="7"/>
      <c r="EP25" s="7"/>
      <c r="EQ25" s="7"/>
      <c r="ER25" s="7"/>
      <c r="ES25" s="7"/>
      <c r="ET25" s="7"/>
      <c r="EU25" s="7"/>
      <c r="EV25" s="7"/>
      <c r="EW25" s="7"/>
      <c r="EX25" s="7"/>
      <c r="EY25" s="7"/>
      <c r="EZ25" s="7"/>
      <c r="FA25" s="7"/>
      <c r="FB25" s="7"/>
      <c r="FC25" s="7"/>
      <c r="FD25" s="7"/>
      <c r="FE25" s="7"/>
      <c r="FF25" s="7"/>
      <c r="FG25" s="7"/>
      <c r="FH25" s="7"/>
      <c r="FI25" s="7"/>
      <c r="FJ25" s="7"/>
      <c r="FK25" s="7"/>
      <c r="FL25" s="7"/>
      <c r="FM25" s="7"/>
      <c r="FN25" s="7"/>
      <c r="FO25" s="7"/>
      <c r="FP25" s="7"/>
      <c r="FQ25" s="7"/>
      <c r="FR25" s="7"/>
      <c r="FS25" s="7"/>
      <c r="FT25" s="7"/>
    </row>
    <row r="26" spans="1:176" ht="15" customHeight="1" x14ac:dyDescent="0.35">
      <c r="A26" s="73" t="s">
        <v>42</v>
      </c>
      <c r="B26" s="15">
        <v>0</v>
      </c>
      <c r="C26" s="15">
        <v>0</v>
      </c>
      <c r="D26" s="15">
        <v>0</v>
      </c>
      <c r="E26" s="15">
        <v>0</v>
      </c>
      <c r="F26" s="15">
        <v>0</v>
      </c>
      <c r="G26" s="15">
        <v>0</v>
      </c>
      <c r="H26" s="15">
        <v>0</v>
      </c>
      <c r="I26" s="15">
        <v>0</v>
      </c>
      <c r="J26" s="15">
        <v>0</v>
      </c>
      <c r="K26" s="15">
        <v>0</v>
      </c>
      <c r="L26" s="15">
        <v>0</v>
      </c>
      <c r="M26" s="15">
        <v>0</v>
      </c>
      <c r="N26" s="15">
        <v>0</v>
      </c>
      <c r="O26" s="15">
        <v>0</v>
      </c>
      <c r="P26" s="15">
        <v>0</v>
      </c>
      <c r="Q26" s="15">
        <v>0</v>
      </c>
      <c r="R26" s="15">
        <v>0</v>
      </c>
      <c r="S26" s="15">
        <v>0</v>
      </c>
      <c r="T26" s="15">
        <v>0</v>
      </c>
      <c r="U26" s="15">
        <v>0</v>
      </c>
      <c r="V26" s="15">
        <v>0</v>
      </c>
      <c r="W26" s="15">
        <v>0</v>
      </c>
      <c r="X26" s="15">
        <v>0</v>
      </c>
      <c r="Y26" s="15">
        <v>0</v>
      </c>
      <c r="Z26" s="15">
        <v>0</v>
      </c>
      <c r="AA26" s="15">
        <v>0</v>
      </c>
      <c r="AB26" s="15">
        <v>0</v>
      </c>
      <c r="AC26" s="15">
        <v>0</v>
      </c>
      <c r="AD26" s="15">
        <v>0</v>
      </c>
      <c r="AE26" s="15">
        <v>0</v>
      </c>
      <c r="AF26" s="4">
        <v>0.01</v>
      </c>
      <c r="AG26" s="4">
        <v>0.01</v>
      </c>
      <c r="AH26" s="4">
        <v>0.02</v>
      </c>
      <c r="AI26" s="4">
        <v>0.02</v>
      </c>
      <c r="AJ26" s="4">
        <v>0.02</v>
      </c>
      <c r="AK26" s="4">
        <v>0.02</v>
      </c>
      <c r="AL26" s="4">
        <v>0.02</v>
      </c>
      <c r="AM26" s="4">
        <v>0.02</v>
      </c>
      <c r="AN26" s="4">
        <v>0.02</v>
      </c>
      <c r="AO26" s="4">
        <v>0.02</v>
      </c>
      <c r="AP26" s="4">
        <v>0.02</v>
      </c>
      <c r="AQ26" s="4">
        <v>0.02</v>
      </c>
      <c r="AR26" s="4">
        <v>0.02</v>
      </c>
      <c r="AS26" s="4">
        <v>0.02</v>
      </c>
      <c r="AT26" s="4">
        <v>0.02</v>
      </c>
      <c r="AU26" s="4">
        <v>0.02</v>
      </c>
      <c r="AV26" s="4">
        <v>0.02</v>
      </c>
      <c r="AW26" s="4">
        <v>0.02</v>
      </c>
      <c r="AX26" s="4">
        <v>0.02</v>
      </c>
      <c r="AY26" s="4">
        <v>0.02</v>
      </c>
      <c r="AZ26" s="4">
        <v>0.02</v>
      </c>
      <c r="BA26" s="4">
        <v>0.02</v>
      </c>
      <c r="BB26" s="4">
        <v>0.02</v>
      </c>
      <c r="BC26" s="4">
        <v>0.02</v>
      </c>
      <c r="BD26" s="4">
        <v>0.02</v>
      </c>
      <c r="BE26" s="4">
        <v>0.02</v>
      </c>
      <c r="BF26" s="4">
        <v>0.03</v>
      </c>
      <c r="BG26" s="4">
        <v>0.03</v>
      </c>
      <c r="BH26" s="4">
        <v>0.03</v>
      </c>
      <c r="BI26" s="4">
        <v>0.03</v>
      </c>
      <c r="BJ26" s="4">
        <v>0.03</v>
      </c>
      <c r="BK26" s="4">
        <v>0.03</v>
      </c>
      <c r="BL26" s="4">
        <v>0.03</v>
      </c>
      <c r="BM26" s="4">
        <v>0.03</v>
      </c>
      <c r="BN26" s="4">
        <v>0.03</v>
      </c>
      <c r="BO26" s="4">
        <v>3.5000000000000003E-2</v>
      </c>
      <c r="BP26" s="4">
        <v>3.5000000000000003E-2</v>
      </c>
      <c r="BQ26" s="4">
        <v>3.5000000000000003E-2</v>
      </c>
      <c r="BR26" s="4">
        <v>3.5000000000000003E-2</v>
      </c>
      <c r="BS26" s="4">
        <v>0.05</v>
      </c>
      <c r="BT26" s="4">
        <v>0.05</v>
      </c>
      <c r="BU26" s="4">
        <v>0.05</v>
      </c>
      <c r="BV26" s="4">
        <v>0.05</v>
      </c>
      <c r="BW26" s="4">
        <v>0.05</v>
      </c>
      <c r="BX26" s="4">
        <v>0.05</v>
      </c>
      <c r="BY26" s="4">
        <v>0.05</v>
      </c>
      <c r="BZ26" s="4">
        <v>0.05</v>
      </c>
      <c r="CA26" s="4">
        <v>0.05</v>
      </c>
      <c r="CB26" s="4">
        <v>0.05</v>
      </c>
      <c r="CC26" s="4">
        <v>0.05</v>
      </c>
      <c r="CD26" s="4">
        <v>0.05</v>
      </c>
      <c r="CE26" s="4">
        <v>0.05</v>
      </c>
      <c r="CF26" s="4">
        <v>0.05</v>
      </c>
      <c r="CG26" s="4">
        <v>0.05</v>
      </c>
      <c r="CH26" s="4">
        <v>0.06</v>
      </c>
      <c r="CI26" s="4">
        <v>0.06</v>
      </c>
      <c r="CJ26" s="4">
        <v>0.06</v>
      </c>
      <c r="CK26" s="4">
        <v>0.06</v>
      </c>
      <c r="CL26" s="4">
        <v>0.06</v>
      </c>
      <c r="CM26" s="4">
        <v>0.06</v>
      </c>
      <c r="CN26" s="4">
        <v>0.06</v>
      </c>
      <c r="CO26" s="4">
        <v>0.06</v>
      </c>
      <c r="CP26" s="4">
        <v>7.0000000000000007E-2</v>
      </c>
      <c r="CQ26" s="4">
        <v>7.0000000000000007E-2</v>
      </c>
      <c r="CR26" s="4">
        <v>7.0000000000000007E-2</v>
      </c>
      <c r="CS26" s="4">
        <v>7.0000000000000007E-2</v>
      </c>
      <c r="CT26" s="4">
        <v>7.0000000000000007E-2</v>
      </c>
      <c r="CU26" s="4">
        <v>7.0000000000000007E-2</v>
      </c>
      <c r="CV26" s="4">
        <v>7.0000000000000007E-2</v>
      </c>
      <c r="CW26" s="4">
        <v>7.0000000000000007E-2</v>
      </c>
      <c r="CX26" s="4">
        <v>7.0000000000000007E-2</v>
      </c>
      <c r="CY26" s="4">
        <v>7.0000000000000007E-2</v>
      </c>
      <c r="CZ26" s="4">
        <v>7.0000000000000007E-2</v>
      </c>
      <c r="DA26" s="4">
        <v>7.0000000000000007E-2</v>
      </c>
      <c r="DB26" s="4">
        <v>7.0000000000000007E-2</v>
      </c>
      <c r="DC26" s="4">
        <v>7.0000000000000007E-2</v>
      </c>
      <c r="DD26" s="4">
        <v>7.0000000000000007E-2</v>
      </c>
      <c r="DE26" s="4">
        <v>7.0000000000000007E-2</v>
      </c>
      <c r="DF26" s="4">
        <v>7.0000000000000007E-2</v>
      </c>
      <c r="DG26" s="4">
        <v>7.0000000000000007E-2</v>
      </c>
      <c r="DH26" s="4">
        <v>7.0000000000000007E-2</v>
      </c>
      <c r="DI26" s="4">
        <v>7.0000000000000007E-2</v>
      </c>
      <c r="DJ26" s="4">
        <v>7.0000000000000007E-2</v>
      </c>
      <c r="DK26" s="4">
        <v>7.0000000000000007E-2</v>
      </c>
      <c r="DL26" s="4">
        <v>7.0000000000000007E-2</v>
      </c>
      <c r="DM26" s="4">
        <v>7.0000000000000007E-2</v>
      </c>
      <c r="DN26" s="4">
        <v>7.0000000000000007E-2</v>
      </c>
      <c r="DO26" s="4">
        <v>7.0000000000000007E-2</v>
      </c>
      <c r="DP26" s="4">
        <v>7.0000000000000007E-2</v>
      </c>
      <c r="DQ26" s="4">
        <v>7.0000000000000007E-2</v>
      </c>
      <c r="DR26" s="4">
        <v>7.0000000000000007E-2</v>
      </c>
      <c r="DS26" s="4">
        <v>7.0000000000000007E-2</v>
      </c>
      <c r="DT26" s="4">
        <v>7.0000000000000007E-2</v>
      </c>
      <c r="DU26" s="4">
        <v>7.0000000000000007E-2</v>
      </c>
      <c r="DV26" s="4">
        <v>7.0000000000000007E-2</v>
      </c>
      <c r="DW26" s="4">
        <v>7.0000000000000007E-2</v>
      </c>
      <c r="DX26" s="4">
        <v>7.0000000000000007E-2</v>
      </c>
      <c r="DY26" s="7"/>
      <c r="DZ26" s="7"/>
      <c r="EA26" s="7"/>
      <c r="EB26" s="7"/>
      <c r="EC26" s="7"/>
      <c r="ED26" s="7"/>
      <c r="EE26" s="7"/>
      <c r="EF26" s="7"/>
      <c r="EG26" s="7"/>
      <c r="EH26" s="7"/>
      <c r="EI26" s="7"/>
      <c r="EJ26" s="7"/>
      <c r="EK26" s="7"/>
      <c r="EL26" s="7"/>
      <c r="EM26" s="7"/>
      <c r="EN26" s="7"/>
      <c r="EO26" s="7"/>
      <c r="EP26" s="7"/>
      <c r="EQ26" s="7"/>
      <c r="ER26" s="7"/>
      <c r="ES26" s="7"/>
      <c r="ET26" s="7"/>
      <c r="EU26" s="7"/>
      <c r="EV26" s="7"/>
      <c r="EW26" s="7"/>
      <c r="EX26" s="7"/>
      <c r="EY26" s="7"/>
      <c r="EZ26" s="7"/>
      <c r="FA26" s="7"/>
      <c r="FB26" s="7"/>
      <c r="FC26" s="7"/>
      <c r="FD26" s="7"/>
      <c r="FE26" s="7"/>
      <c r="FF26" s="7"/>
      <c r="FG26" s="7"/>
      <c r="FH26" s="7"/>
      <c r="FI26" s="7"/>
      <c r="FJ26" s="7"/>
      <c r="FK26" s="7"/>
      <c r="FL26" s="7"/>
      <c r="FM26" s="7"/>
      <c r="FN26" s="7"/>
      <c r="FO26" s="7"/>
      <c r="FP26" s="7"/>
      <c r="FQ26" s="7"/>
      <c r="FR26" s="7"/>
      <c r="FS26" s="7"/>
      <c r="FT26" s="7"/>
    </row>
    <row r="27" spans="1:176" ht="15" customHeight="1" x14ac:dyDescent="0.35">
      <c r="A27" s="73" t="s">
        <v>43</v>
      </c>
      <c r="B27" s="15">
        <v>0</v>
      </c>
      <c r="C27" s="15">
        <v>0</v>
      </c>
      <c r="D27" s="15">
        <v>0</v>
      </c>
      <c r="E27" s="15">
        <v>0</v>
      </c>
      <c r="F27" s="15">
        <v>0</v>
      </c>
      <c r="G27" s="15">
        <v>0</v>
      </c>
      <c r="H27" s="15">
        <v>0</v>
      </c>
      <c r="I27" s="15">
        <v>0</v>
      </c>
      <c r="J27" s="15">
        <v>0</v>
      </c>
      <c r="K27" s="15">
        <v>0</v>
      </c>
      <c r="L27" s="15">
        <v>0</v>
      </c>
      <c r="M27" s="15">
        <v>0</v>
      </c>
      <c r="N27" s="15">
        <v>0</v>
      </c>
      <c r="O27" s="15">
        <v>0</v>
      </c>
      <c r="P27" s="15">
        <v>0</v>
      </c>
      <c r="Q27" s="15">
        <v>0</v>
      </c>
      <c r="R27" s="15">
        <v>0</v>
      </c>
      <c r="S27" s="15">
        <v>0</v>
      </c>
      <c r="T27" s="15">
        <v>0</v>
      </c>
      <c r="U27" s="15">
        <v>0</v>
      </c>
      <c r="V27" s="15">
        <v>0</v>
      </c>
      <c r="W27" s="15">
        <v>0</v>
      </c>
      <c r="X27" s="15">
        <v>0</v>
      </c>
      <c r="Y27" s="15">
        <v>0</v>
      </c>
      <c r="Z27" s="15">
        <v>0</v>
      </c>
      <c r="AA27" s="15">
        <v>0</v>
      </c>
      <c r="AB27" s="15">
        <v>0</v>
      </c>
      <c r="AC27" s="15">
        <v>0</v>
      </c>
      <c r="AD27" s="15">
        <v>0</v>
      </c>
      <c r="AE27" s="15">
        <v>0</v>
      </c>
      <c r="AF27" s="4">
        <v>0</v>
      </c>
      <c r="AG27" s="4">
        <v>0</v>
      </c>
      <c r="AH27" s="4">
        <v>0</v>
      </c>
      <c r="AI27" s="4">
        <v>0</v>
      </c>
      <c r="AJ27" s="4">
        <v>5.0000000000000001E-3</v>
      </c>
      <c r="AK27" s="4">
        <v>0.01</v>
      </c>
      <c r="AL27" s="4">
        <v>0.02</v>
      </c>
      <c r="AM27" s="4">
        <v>0.02</v>
      </c>
      <c r="AN27" s="4">
        <v>0.02</v>
      </c>
      <c r="AO27" s="4">
        <v>0.02</v>
      </c>
      <c r="AP27" s="4">
        <v>0.02</v>
      </c>
      <c r="AQ27" s="4">
        <v>0.02</v>
      </c>
      <c r="AR27" s="4">
        <v>0.02</v>
      </c>
      <c r="AS27" s="4">
        <v>0.02</v>
      </c>
      <c r="AT27" s="4">
        <v>0.02</v>
      </c>
      <c r="AU27" s="4">
        <v>0.02</v>
      </c>
      <c r="AV27" s="4">
        <v>0.02</v>
      </c>
      <c r="AW27" s="4">
        <v>0.02</v>
      </c>
      <c r="AX27" s="4">
        <v>0.02</v>
      </c>
      <c r="AY27" s="4">
        <v>0.02</v>
      </c>
      <c r="AZ27" s="4">
        <v>0.02</v>
      </c>
      <c r="BA27" s="4">
        <v>0.02</v>
      </c>
      <c r="BB27" s="4">
        <v>0.02</v>
      </c>
      <c r="BC27" s="4">
        <v>0.02</v>
      </c>
      <c r="BD27" s="4">
        <v>0.02</v>
      </c>
      <c r="BE27" s="4">
        <v>0.02</v>
      </c>
      <c r="BF27" s="4">
        <v>0.02</v>
      </c>
      <c r="BG27" s="4">
        <v>0.02</v>
      </c>
      <c r="BH27" s="4">
        <v>0.02</v>
      </c>
      <c r="BI27" s="4">
        <v>0.02</v>
      </c>
      <c r="BJ27" s="4">
        <v>0.02</v>
      </c>
      <c r="BK27" s="4">
        <v>0.02</v>
      </c>
      <c r="BL27" s="4">
        <v>0.02</v>
      </c>
      <c r="BM27" s="4">
        <v>0.02</v>
      </c>
      <c r="BN27" s="4">
        <v>0.03</v>
      </c>
      <c r="BO27" s="4">
        <v>0.03</v>
      </c>
      <c r="BP27" s="4">
        <v>0.03</v>
      </c>
      <c r="BQ27" s="4">
        <v>0.03</v>
      </c>
      <c r="BR27" s="4">
        <v>0.03</v>
      </c>
      <c r="BS27" s="4">
        <v>0.03</v>
      </c>
      <c r="BT27" s="4">
        <v>0.03</v>
      </c>
      <c r="BU27" s="4">
        <v>0.03</v>
      </c>
      <c r="BV27" s="4">
        <v>0.03</v>
      </c>
      <c r="BW27" s="4">
        <v>0.03</v>
      </c>
      <c r="BX27" s="4">
        <v>0.03</v>
      </c>
      <c r="BY27" s="4">
        <v>0.03</v>
      </c>
      <c r="BZ27" s="4">
        <v>0.03</v>
      </c>
      <c r="CA27" s="4">
        <v>3.125E-2</v>
      </c>
      <c r="CB27" s="4">
        <v>3.125E-2</v>
      </c>
      <c r="CC27" s="4">
        <v>3.125E-2</v>
      </c>
      <c r="CD27" s="4">
        <v>3.125E-2</v>
      </c>
      <c r="CE27" s="4">
        <v>3.125E-2</v>
      </c>
      <c r="CF27" s="4">
        <v>3.125E-2</v>
      </c>
      <c r="CG27" s="4">
        <v>4.1250000000000002E-2</v>
      </c>
      <c r="CH27" s="4">
        <v>4.1250000000000002E-2</v>
      </c>
      <c r="CI27" s="4">
        <v>4.2250000000000003E-2</v>
      </c>
      <c r="CJ27" s="4">
        <v>4.2250000000000003E-2</v>
      </c>
      <c r="CK27" s="4">
        <v>4.2250000000000003E-2</v>
      </c>
      <c r="CL27" s="4">
        <v>4.2250000000000003E-2</v>
      </c>
      <c r="CM27" s="4">
        <v>4.2250000000000003E-2</v>
      </c>
      <c r="CN27" s="4">
        <v>4.2250000000000003E-2</v>
      </c>
      <c r="CO27" s="4">
        <v>4.2250000000000003E-2</v>
      </c>
      <c r="CP27" s="4">
        <v>4.2250000000000003E-2</v>
      </c>
      <c r="CQ27" s="4">
        <v>4.2250000000000003E-2</v>
      </c>
      <c r="CR27" s="4">
        <v>4.2250000000000003E-2</v>
      </c>
      <c r="CS27" s="4">
        <v>4.2250000000000003E-2</v>
      </c>
      <c r="CT27" s="4">
        <v>4.2250000000000003E-2</v>
      </c>
      <c r="CU27" s="4">
        <v>4.2250000000000003E-2</v>
      </c>
      <c r="CV27" s="4">
        <v>4.2250000000000003E-2</v>
      </c>
      <c r="CW27" s="4">
        <v>4.2250000000000003E-2</v>
      </c>
      <c r="CX27" s="4">
        <v>4.2250000000000003E-2</v>
      </c>
      <c r="CY27" s="4">
        <v>4.2250000000000003E-2</v>
      </c>
      <c r="CZ27" s="4">
        <v>4.2250000000000003E-2</v>
      </c>
      <c r="DA27" s="4">
        <v>4.2249999999999996E-2</v>
      </c>
      <c r="DB27" s="4">
        <v>4.2249999999999996E-2</v>
      </c>
      <c r="DC27" s="4">
        <v>4.2250000000000003E-2</v>
      </c>
      <c r="DD27" s="4">
        <v>4.2249999999999996E-2</v>
      </c>
      <c r="DE27" s="4">
        <v>4.2249999999999996E-2</v>
      </c>
      <c r="DF27" s="4">
        <v>4.2249999999999996E-2</v>
      </c>
      <c r="DG27" s="4">
        <v>4.2250000000000003E-2</v>
      </c>
      <c r="DH27" s="4">
        <v>4.2249999999999996E-2</v>
      </c>
      <c r="DI27" s="4">
        <v>4.2249999999999996E-2</v>
      </c>
      <c r="DJ27" s="4">
        <v>4.2249999999999996E-2</v>
      </c>
      <c r="DK27" s="4">
        <v>4.2249999999999996E-2</v>
      </c>
      <c r="DL27" s="4">
        <v>4.2249999999999996E-2</v>
      </c>
      <c r="DM27" s="4">
        <v>4.2249999999999996E-2</v>
      </c>
      <c r="DN27" s="4">
        <v>4.2249999999999996E-2</v>
      </c>
      <c r="DO27" s="4">
        <v>4.2249999999999996E-2</v>
      </c>
      <c r="DP27" s="4">
        <v>4.2249999999999996E-2</v>
      </c>
      <c r="DQ27" s="4">
        <v>4.2249999999999996E-2</v>
      </c>
      <c r="DR27" s="4">
        <v>4.2249999999999996E-2</v>
      </c>
      <c r="DS27" s="4">
        <v>4.2249999999999996E-2</v>
      </c>
      <c r="DT27" s="4">
        <v>4.2249999999999996E-2</v>
      </c>
      <c r="DU27" s="4">
        <v>4.2249999999999996E-2</v>
      </c>
      <c r="DV27" s="4">
        <v>4.2249999999999996E-2</v>
      </c>
      <c r="DW27" s="4">
        <v>4.2250000000000003E-2</v>
      </c>
      <c r="DX27" s="4">
        <v>4.2250000000000003E-2</v>
      </c>
      <c r="DY27" s="7"/>
      <c r="DZ27" s="7"/>
      <c r="EA27" s="7"/>
      <c r="EB27" s="7"/>
      <c r="EC27" s="7"/>
      <c r="ED27" s="7"/>
      <c r="EE27" s="7"/>
      <c r="EF27" s="7"/>
      <c r="EG27" s="7"/>
      <c r="EH27" s="7"/>
      <c r="EI27" s="7"/>
      <c r="EJ27" s="7"/>
      <c r="EK27" s="7"/>
      <c r="EL27" s="7"/>
      <c r="EM27" s="7"/>
      <c r="EN27" s="7"/>
      <c r="EO27" s="7"/>
      <c r="EP27" s="7"/>
      <c r="EQ27" s="7"/>
      <c r="ER27" s="7"/>
      <c r="ES27" s="7"/>
      <c r="ET27" s="7"/>
      <c r="EU27" s="7"/>
      <c r="EV27" s="7"/>
      <c r="EW27" s="7"/>
      <c r="EX27" s="7"/>
      <c r="EY27" s="7"/>
      <c r="EZ27" s="7"/>
      <c r="FA27" s="7"/>
      <c r="FB27" s="7"/>
      <c r="FC27" s="7"/>
      <c r="FD27" s="7"/>
      <c r="FE27" s="7"/>
      <c r="FF27" s="7"/>
      <c r="FG27" s="7"/>
      <c r="FH27" s="7"/>
      <c r="FI27" s="7"/>
      <c r="FJ27" s="7"/>
      <c r="FK27" s="7"/>
      <c r="FL27" s="7"/>
      <c r="FM27" s="7"/>
      <c r="FN27" s="7"/>
      <c r="FO27" s="7"/>
      <c r="FP27" s="7"/>
      <c r="FQ27" s="7"/>
      <c r="FR27" s="7"/>
      <c r="FS27" s="7"/>
      <c r="FT27" s="7"/>
    </row>
    <row r="28" spans="1:176" ht="15" customHeight="1" x14ac:dyDescent="0.35">
      <c r="A28" s="73" t="s">
        <v>44</v>
      </c>
      <c r="B28" s="15">
        <v>0</v>
      </c>
      <c r="C28" s="15">
        <v>0</v>
      </c>
      <c r="D28" s="15">
        <v>0</v>
      </c>
      <c r="E28" s="15">
        <v>0</v>
      </c>
      <c r="F28" s="15">
        <v>0</v>
      </c>
      <c r="G28" s="15">
        <v>0</v>
      </c>
      <c r="H28" s="15">
        <v>0</v>
      </c>
      <c r="I28" s="15">
        <v>0</v>
      </c>
      <c r="J28" s="15">
        <v>0</v>
      </c>
      <c r="K28" s="15">
        <v>0</v>
      </c>
      <c r="L28" s="15">
        <v>0</v>
      </c>
      <c r="M28" s="15">
        <v>0</v>
      </c>
      <c r="N28" s="15">
        <v>0</v>
      </c>
      <c r="O28" s="15">
        <v>0</v>
      </c>
      <c r="P28" s="15">
        <v>0</v>
      </c>
      <c r="Q28" s="15">
        <v>0</v>
      </c>
      <c r="R28" s="15">
        <v>0</v>
      </c>
      <c r="S28" s="15">
        <v>0</v>
      </c>
      <c r="T28" s="15">
        <v>0</v>
      </c>
      <c r="U28" s="15">
        <v>0</v>
      </c>
      <c r="V28" s="15">
        <v>0</v>
      </c>
      <c r="W28" s="15">
        <v>0</v>
      </c>
      <c r="X28" s="15">
        <v>0</v>
      </c>
      <c r="Y28" s="15">
        <v>0</v>
      </c>
      <c r="Z28" s="15">
        <v>0</v>
      </c>
      <c r="AA28" s="15">
        <v>0</v>
      </c>
      <c r="AB28" s="15">
        <v>0</v>
      </c>
      <c r="AC28" s="15">
        <v>0</v>
      </c>
      <c r="AD28" s="15">
        <v>0</v>
      </c>
      <c r="AE28" s="15">
        <v>0</v>
      </c>
      <c r="AF28" s="4">
        <v>0</v>
      </c>
      <c r="AG28" s="4">
        <v>0</v>
      </c>
      <c r="AH28" s="4">
        <v>0</v>
      </c>
      <c r="AI28" s="4">
        <v>0</v>
      </c>
      <c r="AJ28" s="4">
        <v>0</v>
      </c>
      <c r="AK28" s="4">
        <v>0</v>
      </c>
      <c r="AL28" s="4">
        <v>0</v>
      </c>
      <c r="AM28" s="4">
        <v>0</v>
      </c>
      <c r="AN28" s="4">
        <v>0</v>
      </c>
      <c r="AO28" s="4">
        <v>0</v>
      </c>
      <c r="AP28" s="4">
        <v>0</v>
      </c>
      <c r="AQ28" s="4">
        <v>0</v>
      </c>
      <c r="AR28" s="4">
        <v>0</v>
      </c>
      <c r="AS28" s="4">
        <v>0</v>
      </c>
      <c r="AT28" s="4">
        <v>0</v>
      </c>
      <c r="AU28" s="4">
        <v>0</v>
      </c>
      <c r="AV28" s="4">
        <v>0</v>
      </c>
      <c r="AW28" s="4">
        <v>0</v>
      </c>
      <c r="AX28" s="4">
        <v>0</v>
      </c>
      <c r="AY28" s="4">
        <v>0</v>
      </c>
      <c r="AZ28" s="4">
        <v>0</v>
      </c>
      <c r="BA28" s="4">
        <v>0</v>
      </c>
      <c r="BB28" s="4">
        <v>0</v>
      </c>
      <c r="BC28" s="4">
        <v>0</v>
      </c>
      <c r="BD28" s="4">
        <v>0</v>
      </c>
      <c r="BE28" s="4">
        <v>0</v>
      </c>
      <c r="BF28" s="4">
        <v>0</v>
      </c>
      <c r="BG28" s="4">
        <v>0</v>
      </c>
      <c r="BH28" s="4">
        <v>0</v>
      </c>
      <c r="BI28" s="4">
        <v>0</v>
      </c>
      <c r="BJ28" s="4">
        <v>0</v>
      </c>
      <c r="BK28" s="4">
        <v>0</v>
      </c>
      <c r="BL28" s="4">
        <v>0</v>
      </c>
      <c r="BM28" s="4">
        <v>0</v>
      </c>
      <c r="BN28" s="4">
        <v>0</v>
      </c>
      <c r="BO28" s="4">
        <v>0</v>
      </c>
      <c r="BP28" s="4">
        <v>0</v>
      </c>
      <c r="BQ28" s="4">
        <v>0</v>
      </c>
      <c r="BR28" s="4">
        <v>0</v>
      </c>
      <c r="BS28" s="4">
        <v>0</v>
      </c>
      <c r="BT28" s="4">
        <v>0</v>
      </c>
      <c r="BU28" s="4">
        <v>0</v>
      </c>
      <c r="BV28" s="4">
        <v>0</v>
      </c>
      <c r="BW28" s="4">
        <v>0</v>
      </c>
      <c r="BX28" s="4">
        <v>0</v>
      </c>
      <c r="BY28" s="4">
        <v>0</v>
      </c>
      <c r="BZ28" s="4">
        <v>0</v>
      </c>
      <c r="CA28" s="4">
        <v>0</v>
      </c>
      <c r="CB28" s="4">
        <v>0</v>
      </c>
      <c r="CC28" s="4">
        <v>0</v>
      </c>
      <c r="CD28" s="4">
        <v>0</v>
      </c>
      <c r="CE28" s="4">
        <v>0</v>
      </c>
      <c r="CF28" s="4">
        <v>0</v>
      </c>
      <c r="CG28" s="4">
        <v>0</v>
      </c>
      <c r="CH28" s="4">
        <v>0</v>
      </c>
      <c r="CI28" s="4">
        <v>0</v>
      </c>
      <c r="CJ28" s="4">
        <v>0</v>
      </c>
      <c r="CK28" s="4">
        <v>0</v>
      </c>
      <c r="CL28" s="4">
        <v>0</v>
      </c>
      <c r="CM28" s="4">
        <v>0</v>
      </c>
      <c r="CN28" s="4">
        <v>0</v>
      </c>
      <c r="CO28" s="4">
        <v>0</v>
      </c>
      <c r="CP28" s="4">
        <v>0</v>
      </c>
      <c r="CQ28" s="4">
        <v>0</v>
      </c>
      <c r="CR28" s="4">
        <v>0</v>
      </c>
      <c r="CS28" s="4">
        <v>0</v>
      </c>
      <c r="CT28" s="4">
        <v>0</v>
      </c>
      <c r="CU28" s="4">
        <v>0</v>
      </c>
      <c r="CV28" s="4">
        <v>0</v>
      </c>
      <c r="CW28" s="4">
        <v>0</v>
      </c>
      <c r="CX28" s="4">
        <v>0</v>
      </c>
      <c r="CY28" s="4">
        <v>0</v>
      </c>
      <c r="CZ28" s="4">
        <v>0</v>
      </c>
      <c r="DA28" s="4">
        <v>0</v>
      </c>
      <c r="DB28" s="4">
        <v>0</v>
      </c>
      <c r="DC28" s="4">
        <v>0</v>
      </c>
      <c r="DD28" s="4">
        <v>0</v>
      </c>
      <c r="DE28" s="4">
        <v>0</v>
      </c>
      <c r="DF28" s="4">
        <v>0</v>
      </c>
      <c r="DG28" s="4">
        <v>0</v>
      </c>
      <c r="DH28" s="4">
        <v>0</v>
      </c>
      <c r="DI28" s="4">
        <v>0</v>
      </c>
      <c r="DJ28" s="4">
        <v>0</v>
      </c>
      <c r="DK28" s="4">
        <v>0</v>
      </c>
      <c r="DL28" s="4">
        <v>0</v>
      </c>
      <c r="DM28" s="4">
        <v>0</v>
      </c>
      <c r="DN28" s="4">
        <v>0</v>
      </c>
      <c r="DO28" s="4">
        <v>0</v>
      </c>
      <c r="DP28" s="4">
        <v>0</v>
      </c>
      <c r="DQ28" s="4">
        <v>0</v>
      </c>
      <c r="DR28" s="4">
        <v>0</v>
      </c>
      <c r="DS28" s="4">
        <v>0</v>
      </c>
      <c r="DT28" s="4">
        <v>0</v>
      </c>
      <c r="DU28" s="4">
        <v>0</v>
      </c>
      <c r="DV28" s="4">
        <v>0</v>
      </c>
      <c r="DW28" s="4">
        <v>0</v>
      </c>
      <c r="DX28" s="4">
        <v>0</v>
      </c>
      <c r="DY28" s="7"/>
      <c r="DZ28" s="7"/>
      <c r="EA28" s="7"/>
      <c r="EB28" s="7"/>
      <c r="EC28" s="7"/>
      <c r="ED28" s="7"/>
      <c r="EE28" s="7"/>
      <c r="EF28" s="7"/>
      <c r="EG28" s="7"/>
      <c r="EH28" s="7"/>
      <c r="EI28" s="7"/>
      <c r="EJ28" s="7"/>
      <c r="EK28" s="7"/>
      <c r="EL28" s="7"/>
      <c r="EM28" s="7"/>
      <c r="EN28" s="7"/>
      <c r="EO28" s="7"/>
      <c r="EP28" s="7"/>
      <c r="EQ28" s="7"/>
      <c r="ER28" s="7"/>
      <c r="ES28" s="7"/>
      <c r="ET28" s="7"/>
      <c r="EU28" s="7"/>
      <c r="EV28" s="7"/>
      <c r="EW28" s="7"/>
      <c r="EX28" s="7"/>
      <c r="EY28" s="7"/>
      <c r="EZ28" s="7"/>
      <c r="FA28" s="7"/>
      <c r="FB28" s="7"/>
      <c r="FC28" s="7"/>
      <c r="FD28" s="7"/>
      <c r="FE28" s="7"/>
      <c r="FF28" s="7"/>
      <c r="FG28" s="7"/>
      <c r="FH28" s="7"/>
      <c r="FI28" s="7"/>
      <c r="FJ28" s="7"/>
      <c r="FK28" s="7"/>
      <c r="FL28" s="7"/>
      <c r="FM28" s="7"/>
      <c r="FN28" s="7"/>
      <c r="FO28" s="7"/>
      <c r="FP28" s="7"/>
      <c r="FQ28" s="7"/>
      <c r="FR28" s="7"/>
      <c r="FS28" s="7"/>
      <c r="FT28" s="7"/>
    </row>
    <row r="29" spans="1:176" ht="15" customHeight="1" x14ac:dyDescent="0.35">
      <c r="A29" s="74" t="s">
        <v>45</v>
      </c>
      <c r="B29" s="15">
        <v>0</v>
      </c>
      <c r="C29" s="15">
        <v>0</v>
      </c>
      <c r="D29" s="15">
        <v>0</v>
      </c>
      <c r="E29" s="15">
        <v>0</v>
      </c>
      <c r="F29" s="15">
        <v>0</v>
      </c>
      <c r="G29" s="15">
        <v>0</v>
      </c>
      <c r="H29" s="15">
        <v>0</v>
      </c>
      <c r="I29" s="15">
        <v>0</v>
      </c>
      <c r="J29" s="15">
        <v>0</v>
      </c>
      <c r="K29" s="15">
        <v>0</v>
      </c>
      <c r="L29" s="15">
        <v>0</v>
      </c>
      <c r="M29" s="15">
        <v>0</v>
      </c>
      <c r="N29" s="15">
        <v>0</v>
      </c>
      <c r="O29" s="15">
        <v>0</v>
      </c>
      <c r="P29" s="15">
        <v>0</v>
      </c>
      <c r="Q29" s="15">
        <v>0</v>
      </c>
      <c r="R29" s="15">
        <v>0</v>
      </c>
      <c r="S29" s="15">
        <v>0</v>
      </c>
      <c r="T29" s="15">
        <v>0</v>
      </c>
      <c r="U29" s="15">
        <v>0</v>
      </c>
      <c r="V29" s="15">
        <v>0</v>
      </c>
      <c r="W29" s="15">
        <v>0</v>
      </c>
      <c r="X29" s="15">
        <v>0</v>
      </c>
      <c r="Y29" s="15">
        <v>0</v>
      </c>
      <c r="Z29" s="15">
        <v>0</v>
      </c>
      <c r="AA29" s="15">
        <v>0</v>
      </c>
      <c r="AB29" s="15">
        <v>0</v>
      </c>
      <c r="AC29" s="15">
        <v>0</v>
      </c>
      <c r="AD29" s="15">
        <v>0</v>
      </c>
      <c r="AE29" s="15">
        <v>0</v>
      </c>
      <c r="AF29" s="4">
        <v>0</v>
      </c>
      <c r="AG29" s="4">
        <v>0</v>
      </c>
      <c r="AH29" s="4">
        <v>0</v>
      </c>
      <c r="AI29" s="4">
        <v>0</v>
      </c>
      <c r="AJ29" s="4">
        <v>0</v>
      </c>
      <c r="AK29" s="4">
        <v>0</v>
      </c>
      <c r="AL29" s="4">
        <v>0</v>
      </c>
      <c r="AM29" s="4">
        <v>0</v>
      </c>
      <c r="AN29" s="4">
        <v>0</v>
      </c>
      <c r="AO29" s="4">
        <v>0</v>
      </c>
      <c r="AP29" s="4">
        <v>0</v>
      </c>
      <c r="AQ29" s="4">
        <v>0</v>
      </c>
      <c r="AR29" s="4">
        <v>0</v>
      </c>
      <c r="AS29" s="4">
        <v>0</v>
      </c>
      <c r="AT29" s="4">
        <v>0</v>
      </c>
      <c r="AU29" s="4">
        <v>0</v>
      </c>
      <c r="AV29" s="4">
        <v>0</v>
      </c>
      <c r="AW29" s="4">
        <v>0</v>
      </c>
      <c r="AX29" s="4">
        <v>0</v>
      </c>
      <c r="AY29" s="4">
        <v>0</v>
      </c>
      <c r="AZ29" s="4">
        <v>0</v>
      </c>
      <c r="BA29" s="4">
        <v>0</v>
      </c>
      <c r="BB29" s="4">
        <v>0</v>
      </c>
      <c r="BC29" s="4">
        <v>0</v>
      </c>
      <c r="BD29" s="4">
        <v>0</v>
      </c>
      <c r="BE29" s="4">
        <v>0</v>
      </c>
      <c r="BF29" s="4">
        <v>0</v>
      </c>
      <c r="BG29" s="4">
        <v>0</v>
      </c>
      <c r="BH29" s="4">
        <v>0</v>
      </c>
      <c r="BI29" s="4">
        <v>0</v>
      </c>
      <c r="BJ29" s="4">
        <v>0</v>
      </c>
      <c r="BK29" s="4">
        <v>0</v>
      </c>
      <c r="BL29" s="4">
        <v>0</v>
      </c>
      <c r="BM29" s="4">
        <v>0</v>
      </c>
      <c r="BN29" s="4">
        <v>0</v>
      </c>
      <c r="BO29" s="4">
        <v>0</v>
      </c>
      <c r="BP29" s="4">
        <v>0</v>
      </c>
      <c r="BQ29" s="4">
        <v>2.5000000000000001E-2</v>
      </c>
      <c r="BR29" s="4">
        <v>2.5000000000000001E-2</v>
      </c>
      <c r="BS29" s="4">
        <v>0.02</v>
      </c>
      <c r="BT29" s="4">
        <v>2.5000000000000001E-2</v>
      </c>
      <c r="BU29" s="4">
        <v>2.5000000000000001E-2</v>
      </c>
      <c r="BV29" s="4">
        <v>2.5000000000000001E-2</v>
      </c>
      <c r="BW29" s="4">
        <v>2.5000000000000001E-2</v>
      </c>
      <c r="BX29" s="4">
        <v>2.5000000000000001E-2</v>
      </c>
      <c r="BY29" s="4">
        <v>2.5000000000000001E-2</v>
      </c>
      <c r="BZ29" s="4">
        <v>0.03</v>
      </c>
      <c r="CA29" s="4">
        <v>3.5000000000000003E-2</v>
      </c>
      <c r="CB29" s="4">
        <v>0.03</v>
      </c>
      <c r="CC29" s="4">
        <v>0.03</v>
      </c>
      <c r="CD29" s="4">
        <v>0.03</v>
      </c>
      <c r="CE29" s="4">
        <v>0.03</v>
      </c>
      <c r="CF29" s="4">
        <v>3.5000000000000003E-2</v>
      </c>
      <c r="CG29" s="4">
        <v>0.04</v>
      </c>
      <c r="CH29" s="4">
        <v>3.5000000000000003E-2</v>
      </c>
      <c r="CI29" s="4">
        <v>3.5000000000000003E-2</v>
      </c>
      <c r="CJ29" s="4">
        <v>3.5000000000000003E-2</v>
      </c>
      <c r="CK29" s="4">
        <v>0.04</v>
      </c>
      <c r="CL29" s="4">
        <v>0.04</v>
      </c>
      <c r="CM29" s="4">
        <v>0.04</v>
      </c>
      <c r="CN29" s="4">
        <v>0.05</v>
      </c>
      <c r="CO29" s="4">
        <v>0.05</v>
      </c>
      <c r="CP29" s="4">
        <v>0.05</v>
      </c>
      <c r="CQ29" s="4">
        <v>0.05</v>
      </c>
      <c r="CR29" s="4">
        <v>0.05</v>
      </c>
      <c r="CS29" s="4">
        <v>0.05</v>
      </c>
      <c r="CT29" s="4">
        <v>0.05</v>
      </c>
      <c r="CU29" s="4">
        <v>0.05</v>
      </c>
      <c r="CV29" s="4">
        <v>4.4999999999999998E-2</v>
      </c>
      <c r="CW29" s="4">
        <v>0.05</v>
      </c>
      <c r="CX29" s="4">
        <v>0.05</v>
      </c>
      <c r="CY29" s="4">
        <v>0.05</v>
      </c>
      <c r="CZ29" s="4">
        <v>5.5E-2</v>
      </c>
      <c r="DA29" s="4">
        <v>5.5E-2</v>
      </c>
      <c r="DB29" s="4">
        <v>5.5E-2</v>
      </c>
      <c r="DC29" s="4">
        <v>5.5E-2</v>
      </c>
      <c r="DD29" s="4">
        <v>5.5E-2</v>
      </c>
      <c r="DE29" s="4">
        <v>5.5E-2</v>
      </c>
      <c r="DF29" s="4">
        <v>5.5E-2</v>
      </c>
      <c r="DG29" s="4">
        <v>5.5E-2</v>
      </c>
      <c r="DH29" s="4">
        <v>5.5E-2</v>
      </c>
      <c r="DI29" s="4">
        <v>5.5E-2</v>
      </c>
      <c r="DJ29" s="4">
        <v>5.5E-2</v>
      </c>
      <c r="DK29" s="4">
        <v>5.5E-2</v>
      </c>
      <c r="DL29" s="4">
        <v>5.5E-2</v>
      </c>
      <c r="DM29" s="4">
        <v>5.5E-2</v>
      </c>
      <c r="DN29" s="4">
        <v>5.5E-2</v>
      </c>
      <c r="DO29" s="4">
        <v>5.5E-2</v>
      </c>
      <c r="DP29" s="4">
        <v>5.5E-2</v>
      </c>
      <c r="DQ29" s="4">
        <v>5.5E-2</v>
      </c>
      <c r="DR29" s="4">
        <v>5.5E-2</v>
      </c>
      <c r="DS29" s="4">
        <v>5.5E-2</v>
      </c>
      <c r="DT29" s="4">
        <v>5.5E-2</v>
      </c>
      <c r="DU29" s="4">
        <v>5.5E-2</v>
      </c>
      <c r="DV29" s="4">
        <v>5.5E-2</v>
      </c>
      <c r="DW29" s="4">
        <v>5.5E-2</v>
      </c>
      <c r="DX29" s="4">
        <v>5.5E-2</v>
      </c>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row>
    <row r="30" spans="1:176" ht="15" customHeight="1" x14ac:dyDescent="0.35">
      <c r="A30" s="73" t="s">
        <v>46</v>
      </c>
      <c r="B30" s="15">
        <v>0</v>
      </c>
      <c r="C30" s="15">
        <v>0</v>
      </c>
      <c r="D30" s="15">
        <v>0</v>
      </c>
      <c r="E30" s="15">
        <v>0</v>
      </c>
      <c r="F30" s="15">
        <v>0</v>
      </c>
      <c r="G30" s="15">
        <v>0</v>
      </c>
      <c r="H30" s="15">
        <v>0</v>
      </c>
      <c r="I30" s="15">
        <v>0</v>
      </c>
      <c r="J30" s="15">
        <v>0</v>
      </c>
      <c r="K30" s="15">
        <v>0</v>
      </c>
      <c r="L30" s="15">
        <v>0</v>
      </c>
      <c r="M30" s="15">
        <v>0</v>
      </c>
      <c r="N30" s="15">
        <v>0</v>
      </c>
      <c r="O30" s="15">
        <v>0</v>
      </c>
      <c r="P30" s="15">
        <v>0</v>
      </c>
      <c r="Q30" s="15">
        <v>0</v>
      </c>
      <c r="R30" s="15">
        <v>0</v>
      </c>
      <c r="S30" s="15">
        <v>0</v>
      </c>
      <c r="T30" s="15">
        <v>0</v>
      </c>
      <c r="U30" s="15">
        <v>0</v>
      </c>
      <c r="V30" s="15">
        <v>0</v>
      </c>
      <c r="W30" s="15">
        <v>0</v>
      </c>
      <c r="X30" s="15">
        <v>0</v>
      </c>
      <c r="Y30" s="15">
        <v>0</v>
      </c>
      <c r="Z30" s="15">
        <v>0</v>
      </c>
      <c r="AA30" s="15">
        <v>0</v>
      </c>
      <c r="AB30" s="15">
        <v>0</v>
      </c>
      <c r="AC30" s="15">
        <v>0</v>
      </c>
      <c r="AD30" s="15">
        <v>0</v>
      </c>
      <c r="AE30" s="15">
        <v>0</v>
      </c>
      <c r="AF30" s="4">
        <v>0</v>
      </c>
      <c r="AG30" s="4">
        <v>0</v>
      </c>
      <c r="AH30" s="4">
        <v>0</v>
      </c>
      <c r="AI30" s="4">
        <v>0</v>
      </c>
      <c r="AJ30" s="4">
        <v>0</v>
      </c>
      <c r="AK30" s="4">
        <v>0</v>
      </c>
      <c r="AL30" s="4">
        <v>0</v>
      </c>
      <c r="AM30" s="4">
        <v>0</v>
      </c>
      <c r="AN30" s="4">
        <v>0</v>
      </c>
      <c r="AO30" s="4">
        <v>0</v>
      </c>
      <c r="AP30" s="4">
        <v>0</v>
      </c>
      <c r="AQ30" s="4">
        <v>0</v>
      </c>
      <c r="AR30" s="4">
        <v>0</v>
      </c>
      <c r="AS30" s="4">
        <v>0</v>
      </c>
      <c r="AT30" s="4">
        <v>0</v>
      </c>
      <c r="AU30" s="4">
        <v>0</v>
      </c>
      <c r="AV30" s="4">
        <v>0</v>
      </c>
      <c r="AW30" s="4">
        <v>0</v>
      </c>
      <c r="AX30" s="4">
        <v>0</v>
      </c>
      <c r="AY30" s="4">
        <v>0</v>
      </c>
      <c r="AZ30" s="4">
        <v>0</v>
      </c>
      <c r="BA30" s="4">
        <v>0</v>
      </c>
      <c r="BB30" s="4">
        <v>0</v>
      </c>
      <c r="BC30" s="4">
        <v>0</v>
      </c>
      <c r="BD30" s="4">
        <v>0</v>
      </c>
      <c r="BE30" s="4">
        <v>0</v>
      </c>
      <c r="BF30" s="4">
        <v>0.02</v>
      </c>
      <c r="BG30" s="4">
        <v>0.02</v>
      </c>
      <c r="BH30" s="4">
        <v>0.02</v>
      </c>
      <c r="BI30" s="4">
        <v>0.02</v>
      </c>
      <c r="BJ30" s="4">
        <v>0.02</v>
      </c>
      <c r="BK30" s="4">
        <v>0.02</v>
      </c>
      <c r="BL30" s="4">
        <v>0.02</v>
      </c>
      <c r="BM30" s="4">
        <v>0.02</v>
      </c>
      <c r="BN30" s="4">
        <v>0.02</v>
      </c>
      <c r="BO30" s="4">
        <v>0.02</v>
      </c>
      <c r="BP30" s="4">
        <v>0.02</v>
      </c>
      <c r="BQ30" s="4">
        <v>0.02</v>
      </c>
      <c r="BR30" s="4">
        <v>0.03</v>
      </c>
      <c r="BS30" s="4">
        <v>0.03</v>
      </c>
      <c r="BT30" s="4">
        <v>0.03</v>
      </c>
      <c r="BU30" s="4">
        <v>0.03</v>
      </c>
      <c r="BV30" s="4">
        <v>0.03</v>
      </c>
      <c r="BW30" s="4">
        <v>0.03</v>
      </c>
      <c r="BX30" s="4">
        <v>0.03</v>
      </c>
      <c r="BY30" s="4">
        <v>0.03</v>
      </c>
      <c r="BZ30" s="4">
        <v>0.03</v>
      </c>
      <c r="CA30" s="4">
        <v>0.03</v>
      </c>
      <c r="CB30" s="4">
        <v>0.03</v>
      </c>
      <c r="CC30" s="4">
        <v>0.03</v>
      </c>
      <c r="CD30" s="4">
        <v>0.03</v>
      </c>
      <c r="CE30" s="4">
        <v>5.7500000000000002E-2</v>
      </c>
      <c r="CF30" s="4">
        <v>5.7500000000000002E-2</v>
      </c>
      <c r="CG30" s="4">
        <v>5.7500000000000002E-2</v>
      </c>
      <c r="CH30" s="4">
        <v>5.7500000000000002E-2</v>
      </c>
      <c r="CI30" s="4">
        <v>5.7500000000000002E-2</v>
      </c>
      <c r="CJ30" s="4">
        <v>5.7500000000000002E-2</v>
      </c>
      <c r="CK30" s="4">
        <v>5.7500000000000002E-2</v>
      </c>
      <c r="CL30" s="4">
        <v>5.7500000000000002E-2</v>
      </c>
      <c r="CM30" s="4">
        <v>5.7500000000000002E-2</v>
      </c>
      <c r="CN30" s="4">
        <v>5.7500000000000002E-2</v>
      </c>
      <c r="CO30" s="4">
        <v>6.5000000000000002E-2</v>
      </c>
      <c r="CP30" s="4">
        <v>6.5000000000000002E-2</v>
      </c>
      <c r="CQ30" s="4">
        <v>6.5000000000000002E-2</v>
      </c>
      <c r="CR30" s="4">
        <v>6.5000000000000002E-2</v>
      </c>
      <c r="CS30" s="4">
        <v>6.5000000000000002E-2</v>
      </c>
      <c r="CT30" s="4">
        <v>6.5000000000000002E-2</v>
      </c>
      <c r="CU30" s="4">
        <v>6.5000000000000002E-2</v>
      </c>
      <c r="CV30" s="4">
        <v>6.5000000000000002E-2</v>
      </c>
      <c r="CW30" s="4">
        <v>6.5000000000000002E-2</v>
      </c>
      <c r="CX30" s="4">
        <v>6.5000000000000002E-2</v>
      </c>
      <c r="CY30" s="4">
        <v>6.5000000000000002E-2</v>
      </c>
      <c r="CZ30" s="4">
        <v>6.5000000000000002E-2</v>
      </c>
      <c r="DA30" s="4">
        <v>6.5000000000000002E-2</v>
      </c>
      <c r="DB30" s="4">
        <v>6.5000000000000002E-2</v>
      </c>
      <c r="DC30" s="4">
        <v>6.5000000000000002E-2</v>
      </c>
      <c r="DD30" s="4">
        <v>6.5000000000000002E-2</v>
      </c>
      <c r="DE30" s="4">
        <v>6.5000000000000002E-2</v>
      </c>
      <c r="DF30" s="4">
        <v>6.5000000000000002E-2</v>
      </c>
      <c r="DG30" s="4">
        <v>6.5000000000000002E-2</v>
      </c>
      <c r="DH30" s="4">
        <v>6.8499999999999991E-2</v>
      </c>
      <c r="DI30" s="4">
        <v>6.8499999999999991E-2</v>
      </c>
      <c r="DJ30" s="4">
        <v>6.8499999999999991E-2</v>
      </c>
      <c r="DK30" s="4">
        <v>6.8499999999999991E-2</v>
      </c>
      <c r="DL30" s="4">
        <v>6.8499999999999991E-2</v>
      </c>
      <c r="DM30" s="4">
        <v>6.8499999999999991E-2</v>
      </c>
      <c r="DN30" s="4">
        <v>6.8499999999999991E-2</v>
      </c>
      <c r="DO30" s="4">
        <v>6.8499999999999991E-2</v>
      </c>
      <c r="DP30" s="4">
        <v>6.8499999999999991E-2</v>
      </c>
      <c r="DQ30" s="4">
        <v>6.8499999999999991E-2</v>
      </c>
      <c r="DR30" s="4">
        <v>6.8499999999999991E-2</v>
      </c>
      <c r="DS30" s="4">
        <v>6.8499999999999991E-2</v>
      </c>
      <c r="DT30" s="4">
        <v>6.8499999999999991E-2</v>
      </c>
      <c r="DU30" s="4">
        <v>6.8499999999999991E-2</v>
      </c>
      <c r="DV30" s="4">
        <v>6.8499999999999991E-2</v>
      </c>
      <c r="DW30" s="4">
        <v>6.8500000000000005E-2</v>
      </c>
      <c r="DX30" s="4">
        <v>6.8500000000000005E-2</v>
      </c>
      <c r="DY30" s="7"/>
      <c r="DZ30" s="7"/>
      <c r="EA30" s="7"/>
      <c r="EB30" s="7"/>
      <c r="EC30" s="7"/>
      <c r="ED30" s="7"/>
      <c r="EE30" s="7"/>
      <c r="EF30" s="7"/>
      <c r="EG30" s="7"/>
      <c r="EH30" s="7"/>
      <c r="EI30" s="7"/>
      <c r="EJ30" s="7"/>
      <c r="EK30" s="7"/>
      <c r="EL30" s="7"/>
      <c r="EM30" s="7"/>
      <c r="EN30" s="7"/>
      <c r="EO30" s="7"/>
      <c r="EP30" s="7"/>
      <c r="EQ30" s="7"/>
      <c r="ER30" s="7"/>
      <c r="ES30" s="7"/>
      <c r="ET30" s="7"/>
      <c r="EU30" s="7"/>
      <c r="EV30" s="7"/>
      <c r="EW30" s="7"/>
      <c r="EX30" s="7"/>
      <c r="EY30" s="7"/>
      <c r="EZ30" s="7"/>
      <c r="FA30" s="7"/>
      <c r="FB30" s="7"/>
      <c r="FC30" s="7"/>
      <c r="FD30" s="7"/>
      <c r="FE30" s="7"/>
      <c r="FF30" s="7"/>
      <c r="FG30" s="7"/>
      <c r="FH30" s="7"/>
      <c r="FI30" s="7"/>
      <c r="FJ30" s="7"/>
      <c r="FK30" s="7"/>
      <c r="FL30" s="7"/>
      <c r="FM30" s="7"/>
      <c r="FN30" s="7"/>
      <c r="FO30" s="7"/>
      <c r="FP30" s="7"/>
      <c r="FQ30" s="7"/>
      <c r="FR30" s="7"/>
      <c r="FS30" s="7"/>
      <c r="FT30" s="7"/>
    </row>
    <row r="31" spans="1:176" ht="15" customHeight="1" x14ac:dyDescent="0.35">
      <c r="A31" s="73" t="s">
        <v>47</v>
      </c>
      <c r="B31" s="15">
        <v>0</v>
      </c>
      <c r="C31" s="15">
        <v>0</v>
      </c>
      <c r="D31" s="15">
        <v>0</v>
      </c>
      <c r="E31" s="15">
        <v>0</v>
      </c>
      <c r="F31" s="15">
        <v>0</v>
      </c>
      <c r="G31" s="15">
        <v>0</v>
      </c>
      <c r="H31" s="15">
        <v>0</v>
      </c>
      <c r="I31" s="15">
        <v>0</v>
      </c>
      <c r="J31" s="15">
        <v>0</v>
      </c>
      <c r="K31" s="15">
        <v>0</v>
      </c>
      <c r="L31" s="15">
        <v>0</v>
      </c>
      <c r="M31" s="15">
        <v>0</v>
      </c>
      <c r="N31" s="15">
        <v>0</v>
      </c>
      <c r="O31" s="15">
        <v>0</v>
      </c>
      <c r="P31" s="15">
        <v>0</v>
      </c>
      <c r="Q31" s="15">
        <v>0</v>
      </c>
      <c r="R31" s="15">
        <v>0</v>
      </c>
      <c r="S31" s="15">
        <v>0</v>
      </c>
      <c r="T31" s="15">
        <v>0</v>
      </c>
      <c r="U31" s="15">
        <v>0</v>
      </c>
      <c r="V31" s="15">
        <v>0</v>
      </c>
      <c r="W31" s="15">
        <v>0</v>
      </c>
      <c r="X31" s="15">
        <v>0</v>
      </c>
      <c r="Y31" s="15">
        <v>0</v>
      </c>
      <c r="Z31" s="15">
        <v>0</v>
      </c>
      <c r="AA31" s="15">
        <v>0</v>
      </c>
      <c r="AB31" s="15">
        <v>0</v>
      </c>
      <c r="AC31" s="15">
        <v>0</v>
      </c>
      <c r="AD31" s="15">
        <v>0</v>
      </c>
      <c r="AE31" s="15">
        <v>0</v>
      </c>
      <c r="AF31" s="4">
        <v>0</v>
      </c>
      <c r="AG31" s="4">
        <v>0</v>
      </c>
      <c r="AH31" s="4">
        <v>0</v>
      </c>
      <c r="AI31" s="4">
        <v>0</v>
      </c>
      <c r="AJ31" s="4">
        <v>0</v>
      </c>
      <c r="AK31" s="4">
        <v>0</v>
      </c>
      <c r="AL31" s="4">
        <v>0</v>
      </c>
      <c r="AM31" s="4">
        <v>0</v>
      </c>
      <c r="AN31" s="4">
        <v>0</v>
      </c>
      <c r="AO31" s="4">
        <v>0</v>
      </c>
      <c r="AP31" s="4">
        <v>0</v>
      </c>
      <c r="AQ31" s="4">
        <v>0</v>
      </c>
      <c r="AR31" s="4">
        <v>0</v>
      </c>
      <c r="AS31" s="4">
        <v>0</v>
      </c>
      <c r="AT31" s="4">
        <v>0</v>
      </c>
      <c r="AU31" s="4">
        <v>0</v>
      </c>
      <c r="AV31" s="4">
        <v>0</v>
      </c>
      <c r="AW31" s="4">
        <v>0</v>
      </c>
      <c r="AX31" s="4">
        <v>0</v>
      </c>
      <c r="AY31" s="4">
        <v>0</v>
      </c>
      <c r="AZ31" s="4">
        <v>0</v>
      </c>
      <c r="BA31" s="4">
        <v>0</v>
      </c>
      <c r="BB31" s="4">
        <v>0</v>
      </c>
      <c r="BC31" s="4">
        <v>0</v>
      </c>
      <c r="BD31" s="4">
        <v>0</v>
      </c>
      <c r="BE31" s="4">
        <v>0</v>
      </c>
      <c r="BF31" s="4">
        <v>0</v>
      </c>
      <c r="BG31" s="4">
        <v>0</v>
      </c>
      <c r="BH31" s="4">
        <v>0</v>
      </c>
      <c r="BI31" s="4">
        <v>0</v>
      </c>
      <c r="BJ31" s="4">
        <v>0</v>
      </c>
      <c r="BK31" s="4">
        <v>0</v>
      </c>
      <c r="BL31" s="4">
        <v>0</v>
      </c>
      <c r="BM31" s="4">
        <v>0</v>
      </c>
      <c r="BN31" s="4">
        <v>0</v>
      </c>
      <c r="BO31" s="4">
        <v>0</v>
      </c>
      <c r="BP31" s="4">
        <v>0</v>
      </c>
      <c r="BQ31" s="4">
        <v>0</v>
      </c>
      <c r="BR31" s="4">
        <v>0</v>
      </c>
      <c r="BS31" s="4">
        <v>0</v>
      </c>
      <c r="BT31" s="4">
        <v>0</v>
      </c>
      <c r="BU31" s="4">
        <v>0</v>
      </c>
      <c r="BV31" s="4">
        <v>0</v>
      </c>
      <c r="BW31" s="4">
        <v>0</v>
      </c>
      <c r="BX31" s="4">
        <v>0</v>
      </c>
      <c r="BY31" s="4">
        <v>0</v>
      </c>
      <c r="BZ31" s="4">
        <v>0</v>
      </c>
      <c r="CA31" s="4">
        <v>0</v>
      </c>
      <c r="CB31" s="4">
        <v>0</v>
      </c>
      <c r="CC31" s="4">
        <v>0</v>
      </c>
      <c r="CD31" s="4">
        <v>0</v>
      </c>
      <c r="CE31" s="4">
        <v>0</v>
      </c>
      <c r="CF31" s="4">
        <v>0</v>
      </c>
      <c r="CG31" s="4">
        <v>0</v>
      </c>
      <c r="CH31" s="4">
        <v>0</v>
      </c>
      <c r="CI31" s="4">
        <v>0</v>
      </c>
      <c r="CJ31" s="4">
        <v>0</v>
      </c>
      <c r="CK31" s="4">
        <v>0</v>
      </c>
      <c r="CL31" s="4">
        <v>0</v>
      </c>
      <c r="CM31" s="4">
        <v>0</v>
      </c>
      <c r="CN31" s="4">
        <v>0</v>
      </c>
      <c r="CO31" s="4">
        <v>0</v>
      </c>
      <c r="CP31" s="4">
        <v>0</v>
      </c>
      <c r="CQ31" s="4">
        <v>0</v>
      </c>
      <c r="CR31" s="4">
        <v>0</v>
      </c>
      <c r="CS31" s="4">
        <v>0</v>
      </c>
      <c r="CT31" s="4">
        <v>0</v>
      </c>
      <c r="CU31" s="4">
        <v>0</v>
      </c>
      <c r="CV31" s="4">
        <v>0</v>
      </c>
      <c r="CW31" s="4">
        <v>0</v>
      </c>
      <c r="CX31" s="4">
        <v>0</v>
      </c>
      <c r="CY31" s="4">
        <v>0</v>
      </c>
      <c r="CZ31" s="4">
        <v>0</v>
      </c>
      <c r="DA31" s="4">
        <v>0</v>
      </c>
      <c r="DB31" s="4">
        <v>0</v>
      </c>
      <c r="DC31" s="4">
        <v>0</v>
      </c>
      <c r="DD31" s="4">
        <v>0</v>
      </c>
      <c r="DE31" s="4">
        <v>0</v>
      </c>
      <c r="DF31" s="4">
        <v>0</v>
      </c>
      <c r="DG31" s="4">
        <v>0</v>
      </c>
      <c r="DH31" s="4">
        <v>0</v>
      </c>
      <c r="DI31" s="4">
        <v>0</v>
      </c>
      <c r="DJ31" s="4">
        <v>0</v>
      </c>
      <c r="DK31" s="4">
        <v>0</v>
      </c>
      <c r="DL31" s="4">
        <v>0</v>
      </c>
      <c r="DM31" s="4">
        <v>0</v>
      </c>
      <c r="DN31" s="4">
        <v>0</v>
      </c>
      <c r="DO31" s="4">
        <v>0</v>
      </c>
      <c r="DP31" s="4">
        <v>0</v>
      </c>
      <c r="DQ31" s="4">
        <v>0</v>
      </c>
      <c r="DR31" s="4">
        <v>0</v>
      </c>
      <c r="DS31" s="4">
        <v>0</v>
      </c>
      <c r="DT31" s="4">
        <v>0</v>
      </c>
      <c r="DU31" s="4">
        <v>0</v>
      </c>
      <c r="DV31" s="4">
        <v>0</v>
      </c>
      <c r="DW31" s="4">
        <v>0</v>
      </c>
      <c r="DX31" s="4">
        <v>0</v>
      </c>
      <c r="DY31" s="7"/>
      <c r="DZ31" s="7"/>
      <c r="EA31" s="7"/>
      <c r="EB31" s="7"/>
      <c r="EC31" s="7"/>
      <c r="ED31" s="7"/>
      <c r="EE31" s="7"/>
      <c r="EF31" s="7"/>
      <c r="EG31" s="7"/>
      <c r="EH31" s="7"/>
      <c r="EI31" s="7"/>
      <c r="EJ31" s="7"/>
      <c r="EK31" s="7"/>
      <c r="EL31" s="7"/>
      <c r="EM31" s="7"/>
      <c r="EN31" s="7"/>
      <c r="EO31" s="7"/>
      <c r="EP31" s="7"/>
      <c r="EQ31" s="7"/>
      <c r="ER31" s="7"/>
      <c r="ES31" s="7"/>
      <c r="ET31" s="7"/>
      <c r="EU31" s="7"/>
      <c r="EV31" s="7"/>
      <c r="EW31" s="7"/>
      <c r="EX31" s="7"/>
      <c r="EY31" s="7"/>
      <c r="EZ31" s="7"/>
      <c r="FA31" s="7"/>
      <c r="FB31" s="7"/>
      <c r="FC31" s="7"/>
      <c r="FD31" s="7"/>
      <c r="FE31" s="7"/>
      <c r="FF31" s="7"/>
      <c r="FG31" s="7"/>
      <c r="FH31" s="7"/>
      <c r="FI31" s="7"/>
      <c r="FJ31" s="7"/>
      <c r="FK31" s="7"/>
      <c r="FL31" s="7"/>
      <c r="FM31" s="7"/>
      <c r="FN31" s="7"/>
      <c r="FO31" s="7"/>
      <c r="FP31" s="7"/>
      <c r="FQ31" s="7"/>
      <c r="FR31" s="7"/>
      <c r="FS31" s="7"/>
      <c r="FT31" s="7"/>
    </row>
    <row r="32" spans="1:176" ht="15" customHeight="1" x14ac:dyDescent="0.35">
      <c r="A32" s="73" t="s">
        <v>48</v>
      </c>
      <c r="B32" s="15">
        <v>0</v>
      </c>
      <c r="C32" s="15">
        <v>0</v>
      </c>
      <c r="D32" s="15">
        <v>0</v>
      </c>
      <c r="E32" s="15">
        <v>0</v>
      </c>
      <c r="F32" s="15">
        <v>0</v>
      </c>
      <c r="G32" s="15">
        <v>0</v>
      </c>
      <c r="H32" s="15">
        <v>0</v>
      </c>
      <c r="I32" s="15">
        <v>0</v>
      </c>
      <c r="J32" s="15">
        <v>0</v>
      </c>
      <c r="K32" s="15">
        <v>0</v>
      </c>
      <c r="L32" s="15">
        <v>0</v>
      </c>
      <c r="M32" s="15">
        <v>0</v>
      </c>
      <c r="N32" s="15">
        <v>0</v>
      </c>
      <c r="O32" s="15">
        <v>0</v>
      </c>
      <c r="P32" s="15">
        <v>0</v>
      </c>
      <c r="Q32" s="15">
        <v>0</v>
      </c>
      <c r="R32" s="15">
        <v>0</v>
      </c>
      <c r="S32" s="15">
        <v>0</v>
      </c>
      <c r="T32" s="15">
        <v>0</v>
      </c>
      <c r="U32" s="15">
        <v>0</v>
      </c>
      <c r="V32" s="15">
        <v>0</v>
      </c>
      <c r="W32" s="15">
        <v>0</v>
      </c>
      <c r="X32" s="15">
        <v>0</v>
      </c>
      <c r="Y32" s="15">
        <v>0</v>
      </c>
      <c r="Z32" s="15">
        <v>0</v>
      </c>
      <c r="AA32" s="15">
        <v>0</v>
      </c>
      <c r="AB32" s="15">
        <v>0</v>
      </c>
      <c r="AC32" s="15">
        <v>0</v>
      </c>
      <c r="AD32" s="15">
        <v>0</v>
      </c>
      <c r="AE32" s="15">
        <v>0</v>
      </c>
      <c r="AF32" s="4">
        <v>0</v>
      </c>
      <c r="AG32" s="4">
        <v>0</v>
      </c>
      <c r="AH32" s="4">
        <v>0</v>
      </c>
      <c r="AI32" s="4">
        <v>0</v>
      </c>
      <c r="AJ32" s="4">
        <v>0</v>
      </c>
      <c r="AK32" s="4">
        <v>0.02</v>
      </c>
      <c r="AL32" s="4">
        <v>0</v>
      </c>
      <c r="AM32" s="4">
        <v>0</v>
      </c>
      <c r="AN32" s="4">
        <v>0</v>
      </c>
      <c r="AO32" s="4">
        <v>0</v>
      </c>
      <c r="AP32" s="4">
        <v>0</v>
      </c>
      <c r="AQ32" s="4">
        <v>0</v>
      </c>
      <c r="AR32" s="4">
        <v>0</v>
      </c>
      <c r="AS32" s="4">
        <v>0</v>
      </c>
      <c r="AT32" s="4">
        <v>0</v>
      </c>
      <c r="AU32" s="4">
        <v>0</v>
      </c>
      <c r="AV32" s="4">
        <v>0</v>
      </c>
      <c r="AW32" s="4">
        <v>0</v>
      </c>
      <c r="AX32" s="4">
        <v>0</v>
      </c>
      <c r="AY32" s="4">
        <v>0</v>
      </c>
      <c r="AZ32" s="4">
        <v>0</v>
      </c>
      <c r="BA32" s="4">
        <v>0</v>
      </c>
      <c r="BB32" s="4">
        <v>0</v>
      </c>
      <c r="BC32" s="4">
        <v>0</v>
      </c>
      <c r="BD32" s="4">
        <v>0</v>
      </c>
      <c r="BE32" s="4">
        <v>0</v>
      </c>
      <c r="BF32" s="4">
        <v>0</v>
      </c>
      <c r="BG32" s="4">
        <v>0</v>
      </c>
      <c r="BH32" s="4">
        <v>0</v>
      </c>
      <c r="BI32" s="4">
        <v>0</v>
      </c>
      <c r="BJ32" s="4">
        <v>0</v>
      </c>
      <c r="BK32" s="4">
        <v>0</v>
      </c>
      <c r="BL32" s="4">
        <v>0</v>
      </c>
      <c r="BM32" s="4">
        <v>0</v>
      </c>
      <c r="BN32" s="4">
        <v>0</v>
      </c>
      <c r="BO32" s="4">
        <v>0</v>
      </c>
      <c r="BP32" s="4">
        <v>0</v>
      </c>
      <c r="BQ32" s="4">
        <v>0.03</v>
      </c>
      <c r="BR32" s="4">
        <v>0.03</v>
      </c>
      <c r="BS32" s="4">
        <v>0.03</v>
      </c>
      <c r="BT32" s="4">
        <v>0.03</v>
      </c>
      <c r="BU32" s="4">
        <v>0.05</v>
      </c>
      <c r="BV32" s="4">
        <v>0.05</v>
      </c>
      <c r="BW32" s="4">
        <v>0.05</v>
      </c>
      <c r="BX32" s="4">
        <v>0.05</v>
      </c>
      <c r="BY32" s="4">
        <v>0.05</v>
      </c>
      <c r="BZ32" s="4">
        <v>0.05</v>
      </c>
      <c r="CA32" s="4">
        <v>0.05</v>
      </c>
      <c r="CB32" s="4">
        <v>0.05</v>
      </c>
      <c r="CC32" s="4">
        <v>0.05</v>
      </c>
      <c r="CD32" s="4">
        <v>0.05</v>
      </c>
      <c r="CE32" s="4">
        <v>0.05</v>
      </c>
      <c r="CF32" s="4">
        <v>0.05</v>
      </c>
      <c r="CG32" s="4">
        <v>0.06</v>
      </c>
      <c r="CH32" s="4">
        <v>0.06</v>
      </c>
      <c r="CI32" s="4">
        <v>0.06</v>
      </c>
      <c r="CJ32" s="4">
        <v>0.06</v>
      </c>
      <c r="CK32" s="4">
        <v>0.06</v>
      </c>
      <c r="CL32" s="4">
        <v>0.06</v>
      </c>
      <c r="CM32" s="4">
        <v>0.06</v>
      </c>
      <c r="CN32" s="4">
        <v>7.0000000000000007E-2</v>
      </c>
      <c r="CO32" s="4">
        <v>7.0000000000000007E-2</v>
      </c>
      <c r="CP32" s="4">
        <v>0.06</v>
      </c>
      <c r="CQ32" s="4">
        <v>0.06</v>
      </c>
      <c r="CR32" s="4">
        <v>0.06</v>
      </c>
      <c r="CS32" s="4">
        <v>0.06</v>
      </c>
      <c r="CT32" s="4">
        <v>0.06</v>
      </c>
      <c r="CU32" s="4">
        <v>0.06</v>
      </c>
      <c r="CV32" s="4">
        <v>0.06</v>
      </c>
      <c r="CW32" s="4">
        <v>0.06</v>
      </c>
      <c r="CX32" s="4">
        <v>0.06</v>
      </c>
      <c r="CY32" s="4">
        <v>0.06</v>
      </c>
      <c r="CZ32" s="4">
        <v>0.06</v>
      </c>
      <c r="DA32" s="4">
        <v>0.06</v>
      </c>
      <c r="DB32" s="4">
        <v>0.06</v>
      </c>
      <c r="DC32" s="4">
        <v>0.06</v>
      </c>
      <c r="DD32" s="4">
        <v>0.06</v>
      </c>
      <c r="DE32" s="4">
        <v>7.0000000000000007E-2</v>
      </c>
      <c r="DF32" s="4">
        <v>7.0000000000000007E-2</v>
      </c>
      <c r="DG32" s="4">
        <v>7.0000000000000007E-2</v>
      </c>
      <c r="DH32" s="4">
        <v>7.0000000000000007E-2</v>
      </c>
      <c r="DI32" s="4">
        <v>7.0000000000000007E-2</v>
      </c>
      <c r="DJ32" s="4">
        <v>7.0000000000000007E-2</v>
      </c>
      <c r="DK32" s="4">
        <v>7.0000000000000007E-2</v>
      </c>
      <c r="DL32" s="4">
        <v>7.0000000000000007E-2</v>
      </c>
      <c r="DM32" s="4">
        <v>7.0000000000000007E-2</v>
      </c>
      <c r="DN32" s="4">
        <v>7.0000000000000007E-2</v>
      </c>
      <c r="DO32" s="4">
        <v>6.8750000000000006E-2</v>
      </c>
      <c r="DP32" s="4">
        <v>6.6250000000000003E-2</v>
      </c>
      <c r="DQ32" s="4">
        <v>6.6250000000000003E-2</v>
      </c>
      <c r="DR32" s="4">
        <v>6.6250000000000003E-2</v>
      </c>
      <c r="DS32" s="4">
        <v>6.6250000000000003E-2</v>
      </c>
      <c r="DT32" s="4">
        <v>6.6250000000000003E-2</v>
      </c>
      <c r="DU32" s="4">
        <v>6.6250000000000003E-2</v>
      </c>
      <c r="DV32" s="4">
        <v>6.6250000000000003E-2</v>
      </c>
      <c r="DW32" s="4">
        <v>6.6250000000000003E-2</v>
      </c>
      <c r="DX32" s="4">
        <v>6.6250000000000003E-2</v>
      </c>
      <c r="DY32" s="7"/>
      <c r="DZ32" s="7"/>
      <c r="EA32" s="7"/>
      <c r="EB32" s="7"/>
      <c r="EC32" s="7"/>
      <c r="ED32" s="7"/>
      <c r="EE32" s="7"/>
      <c r="EF32" s="7"/>
      <c r="EG32" s="7"/>
      <c r="EH32" s="7"/>
      <c r="EI32" s="7"/>
      <c r="EJ32" s="7"/>
      <c r="EK32" s="7"/>
      <c r="EL32" s="7"/>
      <c r="EM32" s="7"/>
      <c r="EN32" s="7"/>
      <c r="EO32" s="7"/>
      <c r="EP32" s="7"/>
      <c r="EQ32" s="7"/>
      <c r="ER32" s="7"/>
      <c r="ES32" s="7"/>
      <c r="ET32" s="7"/>
      <c r="EU32" s="7"/>
      <c r="EV32" s="7"/>
      <c r="EW32" s="7"/>
      <c r="EX32" s="7"/>
      <c r="EY32" s="7"/>
      <c r="EZ32" s="7"/>
      <c r="FA32" s="7"/>
      <c r="FB32" s="7"/>
      <c r="FC32" s="7"/>
      <c r="FD32" s="7"/>
      <c r="FE32" s="7"/>
      <c r="FF32" s="7"/>
      <c r="FG32" s="7"/>
      <c r="FH32" s="7"/>
      <c r="FI32" s="7"/>
      <c r="FJ32" s="7"/>
      <c r="FK32" s="7"/>
      <c r="FL32" s="7"/>
      <c r="FM32" s="7"/>
      <c r="FN32" s="7"/>
      <c r="FO32" s="7"/>
      <c r="FP32" s="7"/>
      <c r="FQ32" s="7"/>
      <c r="FR32" s="7"/>
      <c r="FS32" s="7"/>
      <c r="FT32" s="7"/>
    </row>
    <row r="33" spans="1:176" ht="15" customHeight="1" x14ac:dyDescent="0.35">
      <c r="A33" s="74" t="s">
        <v>49</v>
      </c>
      <c r="B33" s="15">
        <v>0</v>
      </c>
      <c r="C33" s="15">
        <v>0</v>
      </c>
      <c r="D33" s="15">
        <v>0</v>
      </c>
      <c r="E33" s="15">
        <v>0</v>
      </c>
      <c r="F33" s="15">
        <v>0</v>
      </c>
      <c r="G33" s="15">
        <v>0</v>
      </c>
      <c r="H33" s="15">
        <v>0</v>
      </c>
      <c r="I33" s="15">
        <v>0</v>
      </c>
      <c r="J33" s="15">
        <v>0</v>
      </c>
      <c r="K33" s="15">
        <v>0</v>
      </c>
      <c r="L33" s="15">
        <v>0</v>
      </c>
      <c r="M33" s="15">
        <v>0</v>
      </c>
      <c r="N33" s="15">
        <v>0</v>
      </c>
      <c r="O33" s="15">
        <v>0</v>
      </c>
      <c r="P33" s="15">
        <v>0</v>
      </c>
      <c r="Q33" s="15">
        <v>0</v>
      </c>
      <c r="R33" s="15">
        <v>0</v>
      </c>
      <c r="S33" s="15">
        <v>0</v>
      </c>
      <c r="T33" s="15">
        <v>0</v>
      </c>
      <c r="U33" s="15">
        <v>0</v>
      </c>
      <c r="V33" s="15">
        <v>0</v>
      </c>
      <c r="W33" s="15">
        <v>0</v>
      </c>
      <c r="X33" s="15">
        <v>0</v>
      </c>
      <c r="Y33" s="15">
        <v>0</v>
      </c>
      <c r="Z33" s="15">
        <v>0</v>
      </c>
      <c r="AA33" s="15">
        <v>0</v>
      </c>
      <c r="AB33" s="15">
        <v>0</v>
      </c>
      <c r="AC33" s="15">
        <v>0</v>
      </c>
      <c r="AD33" s="15">
        <v>0</v>
      </c>
      <c r="AE33" s="15">
        <v>0</v>
      </c>
      <c r="AF33" s="4">
        <v>0</v>
      </c>
      <c r="AG33" s="4">
        <v>0</v>
      </c>
      <c r="AH33" s="4">
        <v>0</v>
      </c>
      <c r="AI33" s="4">
        <v>0.02</v>
      </c>
      <c r="AJ33" s="4">
        <v>0.02</v>
      </c>
      <c r="AK33" s="4">
        <v>0.02</v>
      </c>
      <c r="AL33" s="4">
        <v>0.02</v>
      </c>
      <c r="AM33" s="4">
        <v>0.02</v>
      </c>
      <c r="AN33" s="4">
        <v>0.02</v>
      </c>
      <c r="AO33" s="4">
        <v>0.02</v>
      </c>
      <c r="AP33" s="4">
        <v>0.02</v>
      </c>
      <c r="AQ33" s="4">
        <v>0.02</v>
      </c>
      <c r="AR33" s="4">
        <v>0.02</v>
      </c>
      <c r="AS33" s="4">
        <v>0.02</v>
      </c>
      <c r="AT33" s="4">
        <v>0.02</v>
      </c>
      <c r="AU33" s="4">
        <v>0.02</v>
      </c>
      <c r="AV33" s="4">
        <v>0.02</v>
      </c>
      <c r="AW33" s="4">
        <v>0.02</v>
      </c>
      <c r="AX33" s="4">
        <v>0.02</v>
      </c>
      <c r="AY33" s="4">
        <v>0.03</v>
      </c>
      <c r="AZ33" s="4">
        <v>0.03</v>
      </c>
      <c r="BA33" s="4">
        <v>0.03</v>
      </c>
      <c r="BB33" s="4">
        <v>0.02</v>
      </c>
      <c r="BC33" s="4">
        <v>0.02</v>
      </c>
      <c r="BD33" s="4">
        <v>0.02</v>
      </c>
      <c r="BE33" s="4">
        <v>0.02</v>
      </c>
      <c r="BF33" s="4">
        <v>0.02</v>
      </c>
      <c r="BG33" s="4">
        <v>0.02</v>
      </c>
      <c r="BH33" s="4">
        <v>0.02</v>
      </c>
      <c r="BI33" s="4">
        <v>0.02</v>
      </c>
      <c r="BJ33" s="4">
        <v>0.02</v>
      </c>
      <c r="BK33" s="4">
        <v>0.02</v>
      </c>
      <c r="BL33" s="4">
        <v>0.02</v>
      </c>
      <c r="BM33" s="4">
        <v>0.02</v>
      </c>
      <c r="BN33" s="4">
        <v>0.03</v>
      </c>
      <c r="BO33" s="4">
        <v>0.03</v>
      </c>
      <c r="BP33" s="4">
        <v>0.03</v>
      </c>
      <c r="BQ33" s="4">
        <v>0.03</v>
      </c>
      <c r="BR33" s="4">
        <v>0.03</v>
      </c>
      <c r="BS33" s="4">
        <v>0.03</v>
      </c>
      <c r="BT33" s="4">
        <v>0.04</v>
      </c>
      <c r="BU33" s="4">
        <v>0.04</v>
      </c>
      <c r="BV33" s="4">
        <v>0.04</v>
      </c>
      <c r="BW33" s="4">
        <v>0.04</v>
      </c>
      <c r="BX33" s="4">
        <v>0.04</v>
      </c>
      <c r="BY33" s="4">
        <v>0.04</v>
      </c>
      <c r="BZ33" s="4">
        <v>0.04</v>
      </c>
      <c r="CA33" s="4">
        <v>0.04</v>
      </c>
      <c r="CB33" s="4">
        <v>3.7499999999999999E-2</v>
      </c>
      <c r="CC33" s="4">
        <v>3.7499999999999999E-2</v>
      </c>
      <c r="CD33" s="4">
        <v>3.7499999999999999E-2</v>
      </c>
      <c r="CE33" s="4">
        <v>3.5000000000000003E-2</v>
      </c>
      <c r="CF33" s="4">
        <v>3.5000000000000003E-2</v>
      </c>
      <c r="CG33" s="4">
        <v>3.7499999999999999E-2</v>
      </c>
      <c r="CH33" s="4">
        <v>3.7499999999999999E-2</v>
      </c>
      <c r="CI33" s="4">
        <v>3.7499999999999999E-2</v>
      </c>
      <c r="CJ33" s="4">
        <v>3.7499999999999999E-2</v>
      </c>
      <c r="CK33" s="4">
        <v>3.7499999999999999E-2</v>
      </c>
      <c r="CL33" s="4">
        <v>3.7499999999999999E-2</v>
      </c>
      <c r="CM33" s="4">
        <v>3.7499999999999999E-2</v>
      </c>
      <c r="CN33" s="4">
        <v>4.4999999999999998E-2</v>
      </c>
      <c r="CO33" s="4">
        <v>4.4999999999999998E-2</v>
      </c>
      <c r="CP33" s="4">
        <v>4.4999999999999998E-2</v>
      </c>
      <c r="CQ33" s="4">
        <v>4.4999999999999998E-2</v>
      </c>
      <c r="CR33" s="4">
        <v>4.4999999999999998E-2</v>
      </c>
      <c r="CS33" s="4">
        <v>4.4999999999999998E-2</v>
      </c>
      <c r="CT33" s="4">
        <v>4.4999999999999998E-2</v>
      </c>
      <c r="CU33" s="4">
        <v>4.4999999999999998E-2</v>
      </c>
      <c r="CV33" s="4">
        <v>4.4999999999999998E-2</v>
      </c>
      <c r="CW33" s="4">
        <v>4.4999999999999998E-2</v>
      </c>
      <c r="CX33" s="4">
        <v>4.4999999999999998E-2</v>
      </c>
      <c r="CY33" s="4">
        <v>4.4999999999999998E-2</v>
      </c>
      <c r="CZ33" s="4">
        <v>4.4999999999999998E-2</v>
      </c>
      <c r="DA33" s="4">
        <v>4.4999999999999998E-2</v>
      </c>
      <c r="DB33" s="4">
        <v>4.4999999999999998E-2</v>
      </c>
      <c r="DC33" s="4">
        <v>0.05</v>
      </c>
      <c r="DD33" s="4">
        <v>0.05</v>
      </c>
      <c r="DE33" s="4">
        <v>0.05</v>
      </c>
      <c r="DF33" s="4">
        <v>0.05</v>
      </c>
      <c r="DG33" s="4">
        <v>0.05</v>
      </c>
      <c r="DH33" s="4">
        <v>5.1249999999999997E-2</v>
      </c>
      <c r="DI33" s="4">
        <v>5.1249999999999997E-2</v>
      </c>
      <c r="DJ33" s="4">
        <v>5.1249999999999997E-2</v>
      </c>
      <c r="DK33" s="4">
        <v>5.1249999999999997E-2</v>
      </c>
      <c r="DL33" s="4">
        <v>5.1249999999999997E-2</v>
      </c>
      <c r="DM33" s="4">
        <v>5.1249999999999997E-2</v>
      </c>
      <c r="DN33" s="4">
        <v>5.1249999999999997E-2</v>
      </c>
      <c r="DO33" s="4">
        <v>5.1249999999999997E-2</v>
      </c>
      <c r="DP33" s="4">
        <v>5.1249999999999997E-2</v>
      </c>
      <c r="DQ33" s="4">
        <v>5.1249999999999997E-2</v>
      </c>
      <c r="DR33" s="4">
        <v>5.1249999999999997E-2</v>
      </c>
      <c r="DS33" s="4">
        <v>5.1249999999999997E-2</v>
      </c>
      <c r="DT33" s="4">
        <v>0.05</v>
      </c>
      <c r="DU33" s="4">
        <v>4.8750000000000002E-2</v>
      </c>
      <c r="DV33" s="4">
        <v>4.8750000000000002E-2</v>
      </c>
      <c r="DW33" s="4">
        <v>4.8750000000000002E-2</v>
      </c>
      <c r="DX33" s="4">
        <v>4.8750000000000002E-2</v>
      </c>
      <c r="DY33" s="7"/>
      <c r="DZ33" s="7"/>
      <c r="EA33" s="7"/>
      <c r="EB33" s="7"/>
      <c r="EC33" s="7"/>
      <c r="ED33" s="7"/>
      <c r="EE33" s="7"/>
      <c r="EF33" s="7"/>
      <c r="EG33" s="7"/>
      <c r="EH33" s="7"/>
      <c r="EI33" s="7"/>
      <c r="EJ33" s="7"/>
      <c r="EK33" s="7"/>
      <c r="EL33" s="7"/>
      <c r="EM33" s="7"/>
      <c r="EN33" s="7"/>
      <c r="EO33" s="7"/>
      <c r="EP33" s="7"/>
      <c r="EQ33" s="7"/>
      <c r="ER33" s="7"/>
      <c r="ES33" s="7"/>
      <c r="ET33" s="7"/>
      <c r="EU33" s="7"/>
      <c r="EV33" s="7"/>
      <c r="EW33" s="7"/>
      <c r="EX33" s="7"/>
      <c r="EY33" s="7"/>
      <c r="EZ33" s="7"/>
      <c r="FA33" s="7"/>
      <c r="FB33" s="7"/>
      <c r="FC33" s="7"/>
      <c r="FD33" s="7"/>
      <c r="FE33" s="7"/>
      <c r="FF33" s="7"/>
      <c r="FG33" s="7"/>
      <c r="FH33" s="7"/>
      <c r="FI33" s="7"/>
      <c r="FJ33" s="7"/>
      <c r="FK33" s="7"/>
      <c r="FL33" s="7"/>
      <c r="FM33" s="7"/>
      <c r="FN33" s="7"/>
      <c r="FO33" s="7"/>
      <c r="FP33" s="7"/>
      <c r="FQ33" s="7"/>
      <c r="FR33" s="7"/>
      <c r="FS33" s="7"/>
      <c r="FT33" s="7"/>
    </row>
    <row r="34" spans="1:176" ht="15" customHeight="1" x14ac:dyDescent="0.35">
      <c r="A34" s="73" t="s">
        <v>50</v>
      </c>
      <c r="B34" s="15">
        <v>0</v>
      </c>
      <c r="C34" s="15">
        <v>0</v>
      </c>
      <c r="D34" s="15">
        <v>0</v>
      </c>
      <c r="E34" s="15">
        <v>0</v>
      </c>
      <c r="F34" s="15">
        <v>0</v>
      </c>
      <c r="G34" s="15">
        <v>0</v>
      </c>
      <c r="H34" s="15">
        <v>0</v>
      </c>
      <c r="I34" s="15">
        <v>0</v>
      </c>
      <c r="J34" s="15">
        <v>0</v>
      </c>
      <c r="K34" s="15">
        <v>0</v>
      </c>
      <c r="L34" s="15">
        <v>0</v>
      </c>
      <c r="M34" s="15">
        <v>0</v>
      </c>
      <c r="N34" s="15">
        <v>0</v>
      </c>
      <c r="O34" s="15">
        <v>0</v>
      </c>
      <c r="P34" s="15">
        <v>0</v>
      </c>
      <c r="Q34" s="15">
        <v>0</v>
      </c>
      <c r="R34" s="15">
        <v>0</v>
      </c>
      <c r="S34" s="15">
        <v>0</v>
      </c>
      <c r="T34" s="15">
        <v>0</v>
      </c>
      <c r="U34" s="15">
        <v>0</v>
      </c>
      <c r="V34" s="15">
        <v>0</v>
      </c>
      <c r="W34" s="15">
        <v>0</v>
      </c>
      <c r="X34" s="15">
        <v>0</v>
      </c>
      <c r="Y34" s="15">
        <v>0</v>
      </c>
      <c r="Z34" s="15">
        <v>0</v>
      </c>
      <c r="AA34" s="15">
        <v>0</v>
      </c>
      <c r="AB34" s="15">
        <v>0</v>
      </c>
      <c r="AC34" s="15">
        <v>0</v>
      </c>
      <c r="AD34" s="15">
        <v>0</v>
      </c>
      <c r="AE34" s="15">
        <v>0</v>
      </c>
      <c r="AF34" s="4">
        <v>0</v>
      </c>
      <c r="AG34" s="4">
        <v>0</v>
      </c>
      <c r="AH34" s="4">
        <v>0</v>
      </c>
      <c r="AI34" s="4">
        <v>0</v>
      </c>
      <c r="AJ34" s="4">
        <v>0</v>
      </c>
      <c r="AK34" s="4">
        <v>0</v>
      </c>
      <c r="AL34" s="4">
        <v>0</v>
      </c>
      <c r="AM34" s="4">
        <v>0</v>
      </c>
      <c r="AN34" s="4">
        <v>0</v>
      </c>
      <c r="AO34" s="4">
        <v>0</v>
      </c>
      <c r="AP34" s="4">
        <v>0</v>
      </c>
      <c r="AQ34" s="4">
        <v>0</v>
      </c>
      <c r="AR34" s="4">
        <v>0</v>
      </c>
      <c r="AS34" s="4">
        <v>0</v>
      </c>
      <c r="AT34" s="4">
        <v>0</v>
      </c>
      <c r="AU34" s="4">
        <v>0</v>
      </c>
      <c r="AV34" s="4">
        <v>0</v>
      </c>
      <c r="AW34" s="4">
        <v>0</v>
      </c>
      <c r="AX34" s="4">
        <v>0</v>
      </c>
      <c r="AY34" s="4">
        <v>0</v>
      </c>
      <c r="AZ34" s="4">
        <v>0</v>
      </c>
      <c r="BA34" s="4">
        <v>0</v>
      </c>
      <c r="BB34" s="4">
        <v>0</v>
      </c>
      <c r="BC34" s="4">
        <v>0</v>
      </c>
      <c r="BD34" s="4">
        <v>0</v>
      </c>
      <c r="BE34" s="4">
        <v>0</v>
      </c>
      <c r="BF34" s="4">
        <v>0</v>
      </c>
      <c r="BG34" s="4">
        <v>0</v>
      </c>
      <c r="BH34" s="4">
        <v>0</v>
      </c>
      <c r="BI34" s="4">
        <v>0</v>
      </c>
      <c r="BJ34" s="4">
        <v>0</v>
      </c>
      <c r="BK34" s="4">
        <v>0</v>
      </c>
      <c r="BL34" s="4">
        <v>0</v>
      </c>
      <c r="BM34" s="4">
        <v>0</v>
      </c>
      <c r="BN34" s="4">
        <v>0</v>
      </c>
      <c r="BO34" s="4">
        <v>0</v>
      </c>
      <c r="BP34" s="4">
        <v>0.02</v>
      </c>
      <c r="BQ34" s="4">
        <v>0.02</v>
      </c>
      <c r="BR34" s="4">
        <v>0.02</v>
      </c>
      <c r="BS34" s="4">
        <v>0.02</v>
      </c>
      <c r="BT34" s="4">
        <v>0.03</v>
      </c>
      <c r="BU34" s="4">
        <v>0.03</v>
      </c>
      <c r="BV34" s="4">
        <v>0.04</v>
      </c>
      <c r="BW34" s="4">
        <v>0.04</v>
      </c>
      <c r="BX34" s="4">
        <v>0.04</v>
      </c>
      <c r="BY34" s="4">
        <v>0.04</v>
      </c>
      <c r="BZ34" s="4">
        <v>0.04</v>
      </c>
      <c r="CA34" s="4">
        <v>0.04</v>
      </c>
      <c r="CB34" s="4">
        <v>0.04</v>
      </c>
      <c r="CC34" s="4">
        <v>0.04</v>
      </c>
      <c r="CD34" s="4">
        <v>0.04</v>
      </c>
      <c r="CE34" s="4">
        <v>0.04</v>
      </c>
      <c r="CF34" s="4">
        <v>0.04</v>
      </c>
      <c r="CG34" s="4">
        <v>0.04</v>
      </c>
      <c r="CH34" s="4">
        <v>0.04</v>
      </c>
      <c r="CI34" s="4">
        <v>0.04</v>
      </c>
      <c r="CJ34" s="4">
        <v>0.04</v>
      </c>
      <c r="CK34" s="4">
        <v>0.04</v>
      </c>
      <c r="CL34" s="4">
        <v>0.04</v>
      </c>
      <c r="CM34" s="4">
        <v>0.04</v>
      </c>
      <c r="CN34" s="4">
        <v>0.04</v>
      </c>
      <c r="CO34" s="4">
        <v>0.04</v>
      </c>
      <c r="CP34" s="4">
        <v>0.04</v>
      </c>
      <c r="CQ34" s="4">
        <v>0.04</v>
      </c>
      <c r="CR34" s="4">
        <v>0.04</v>
      </c>
      <c r="CS34" s="4">
        <v>0.04</v>
      </c>
      <c r="CT34" s="4">
        <v>0.04</v>
      </c>
      <c r="CU34" s="4">
        <v>0.04</v>
      </c>
      <c r="CV34" s="4">
        <v>0.04</v>
      </c>
      <c r="CW34" s="4">
        <v>0.04</v>
      </c>
      <c r="CX34" s="4">
        <v>0.04</v>
      </c>
      <c r="CY34" s="4">
        <v>0.04</v>
      </c>
      <c r="CZ34" s="4">
        <v>0.04</v>
      </c>
      <c r="DA34" s="4">
        <v>0.04</v>
      </c>
      <c r="DB34" s="4">
        <v>4.2500000000000003E-2</v>
      </c>
      <c r="DC34" s="4">
        <v>4.2500000000000003E-2</v>
      </c>
      <c r="DD34" s="4">
        <v>0.04</v>
      </c>
      <c r="DE34" s="4">
        <v>0.04</v>
      </c>
      <c r="DF34" s="4">
        <v>0.04</v>
      </c>
      <c r="DG34" s="4">
        <v>0.04</v>
      </c>
      <c r="DH34" s="4">
        <v>0.04</v>
      </c>
      <c r="DI34" s="4">
        <v>0.04</v>
      </c>
      <c r="DJ34" s="4">
        <v>0.04</v>
      </c>
      <c r="DK34" s="4">
        <v>0.04</v>
      </c>
      <c r="DL34" s="4">
        <v>0.04</v>
      </c>
      <c r="DM34" s="4">
        <v>0.04</v>
      </c>
      <c r="DN34" s="4">
        <v>0.04</v>
      </c>
      <c r="DO34" s="4">
        <v>0.04</v>
      </c>
      <c r="DP34" s="4">
        <v>0.04</v>
      </c>
      <c r="DQ34" s="4">
        <v>0.04</v>
      </c>
      <c r="DR34" s="4">
        <v>0.04</v>
      </c>
      <c r="DS34" s="4">
        <v>0.04</v>
      </c>
      <c r="DT34" s="4">
        <v>0.04</v>
      </c>
      <c r="DU34" s="4">
        <v>0.04</v>
      </c>
      <c r="DV34" s="4">
        <v>0.04</v>
      </c>
      <c r="DW34" s="4">
        <v>0.04</v>
      </c>
      <c r="DX34" s="4">
        <v>0.04</v>
      </c>
      <c r="DY34" s="7"/>
      <c r="DZ34" s="7"/>
      <c r="EA34" s="7"/>
      <c r="EB34" s="7"/>
      <c r="EC34" s="7"/>
      <c r="ED34" s="7"/>
      <c r="EE34" s="7"/>
      <c r="EF34" s="7"/>
      <c r="EG34" s="7"/>
      <c r="EH34" s="7"/>
      <c r="EI34" s="7"/>
      <c r="EJ34" s="7"/>
      <c r="EK34" s="7"/>
      <c r="EL34" s="7"/>
      <c r="EM34" s="7"/>
      <c r="EN34" s="7"/>
      <c r="EO34" s="7"/>
      <c r="EP34" s="7"/>
      <c r="EQ34" s="7"/>
      <c r="ER34" s="7"/>
      <c r="ES34" s="7"/>
      <c r="ET34" s="7"/>
      <c r="EU34" s="7"/>
      <c r="EV34" s="7"/>
      <c r="EW34" s="7"/>
      <c r="EX34" s="7"/>
      <c r="EY34" s="7"/>
      <c r="EZ34" s="7"/>
      <c r="FA34" s="7"/>
      <c r="FB34" s="7"/>
      <c r="FC34" s="7"/>
      <c r="FD34" s="7"/>
      <c r="FE34" s="7"/>
      <c r="FF34" s="7"/>
      <c r="FG34" s="7"/>
      <c r="FH34" s="7"/>
      <c r="FI34" s="7"/>
      <c r="FJ34" s="7"/>
      <c r="FK34" s="7"/>
      <c r="FL34" s="7"/>
      <c r="FM34" s="7"/>
      <c r="FN34" s="7"/>
      <c r="FO34" s="7"/>
      <c r="FP34" s="7"/>
      <c r="FQ34" s="7"/>
      <c r="FR34" s="7"/>
      <c r="FS34" s="7"/>
      <c r="FT34" s="7"/>
    </row>
    <row r="35" spans="1:176" ht="15" customHeight="1" x14ac:dyDescent="0.35">
      <c r="A35" s="73" t="s">
        <v>51</v>
      </c>
      <c r="B35" s="15">
        <v>0</v>
      </c>
      <c r="C35" s="15">
        <v>0</v>
      </c>
      <c r="D35" s="15">
        <v>0</v>
      </c>
      <c r="E35" s="15">
        <v>0</v>
      </c>
      <c r="F35" s="15">
        <v>0</v>
      </c>
      <c r="G35" s="15">
        <v>0</v>
      </c>
      <c r="H35" s="15">
        <v>0</v>
      </c>
      <c r="I35" s="15">
        <v>0</v>
      </c>
      <c r="J35" s="15">
        <v>0</v>
      </c>
      <c r="K35" s="15">
        <v>0</v>
      </c>
      <c r="L35" s="15">
        <v>0</v>
      </c>
      <c r="M35" s="15">
        <v>0</v>
      </c>
      <c r="N35" s="15">
        <v>0</v>
      </c>
      <c r="O35" s="15">
        <v>0</v>
      </c>
      <c r="P35" s="15">
        <v>0</v>
      </c>
      <c r="Q35" s="15">
        <v>0</v>
      </c>
      <c r="R35" s="15">
        <v>0</v>
      </c>
      <c r="S35" s="15">
        <v>0</v>
      </c>
      <c r="T35" s="15">
        <v>0</v>
      </c>
      <c r="U35" s="15">
        <v>0</v>
      </c>
      <c r="V35" s="15">
        <v>0</v>
      </c>
      <c r="W35" s="15">
        <v>0</v>
      </c>
      <c r="X35" s="15">
        <v>0</v>
      </c>
      <c r="Y35" s="15">
        <v>0</v>
      </c>
      <c r="Z35" s="15">
        <v>0</v>
      </c>
      <c r="AA35" s="15">
        <v>0</v>
      </c>
      <c r="AB35" s="15">
        <v>0</v>
      </c>
      <c r="AC35" s="15">
        <v>0</v>
      </c>
      <c r="AD35" s="15">
        <v>0</v>
      </c>
      <c r="AE35" s="15">
        <v>0</v>
      </c>
      <c r="AF35" s="4">
        <v>0</v>
      </c>
      <c r="AG35" s="4">
        <v>0</v>
      </c>
      <c r="AH35" s="4">
        <v>0</v>
      </c>
      <c r="AI35" s="4">
        <v>0.03</v>
      </c>
      <c r="AJ35" s="4">
        <v>0.03</v>
      </c>
      <c r="AK35" s="4">
        <v>0.03</v>
      </c>
      <c r="AL35" s="4">
        <v>0.03</v>
      </c>
      <c r="AM35" s="4">
        <v>0.03</v>
      </c>
      <c r="AN35" s="4">
        <v>0.03</v>
      </c>
      <c r="AO35" s="4">
        <v>0.03</v>
      </c>
      <c r="AP35" s="4">
        <v>0.03</v>
      </c>
      <c r="AQ35" s="4">
        <v>0.03</v>
      </c>
      <c r="AR35" s="4">
        <v>0.03</v>
      </c>
      <c r="AS35" s="4">
        <v>0.03</v>
      </c>
      <c r="AT35" s="4">
        <v>0.03</v>
      </c>
      <c r="AU35" s="4">
        <v>0.03</v>
      </c>
      <c r="AV35" s="4">
        <v>0.03</v>
      </c>
      <c r="AW35" s="4">
        <v>0.03</v>
      </c>
      <c r="AX35" s="4">
        <v>0.03</v>
      </c>
      <c r="AY35" s="4">
        <v>0.03</v>
      </c>
      <c r="AZ35" s="4">
        <v>0.03</v>
      </c>
      <c r="BA35" s="4">
        <v>0.03</v>
      </c>
      <c r="BB35" s="4">
        <v>0.03</v>
      </c>
      <c r="BC35" s="4">
        <v>0.03</v>
      </c>
      <c r="BD35" s="4">
        <v>0.03</v>
      </c>
      <c r="BE35" s="4">
        <v>0.03</v>
      </c>
      <c r="BF35" s="4">
        <v>0.03</v>
      </c>
      <c r="BG35" s="4">
        <v>0.03</v>
      </c>
      <c r="BH35" s="4">
        <v>0.03</v>
      </c>
      <c r="BI35" s="4">
        <v>0.03</v>
      </c>
      <c r="BJ35" s="4">
        <v>0.03</v>
      </c>
      <c r="BK35" s="4">
        <v>0.03</v>
      </c>
      <c r="BL35" s="4">
        <v>0.03</v>
      </c>
      <c r="BM35" s="4">
        <v>0.03</v>
      </c>
      <c r="BN35" s="4">
        <v>0.03</v>
      </c>
      <c r="BO35" s="4">
        <v>0.03</v>
      </c>
      <c r="BP35" s="4">
        <v>0.03</v>
      </c>
      <c r="BQ35" s="4">
        <v>0.03</v>
      </c>
      <c r="BR35" s="4">
        <v>0.03</v>
      </c>
      <c r="BS35" s="4">
        <v>0.03</v>
      </c>
      <c r="BT35" s="4">
        <v>0.03</v>
      </c>
      <c r="BU35" s="4">
        <v>0.03</v>
      </c>
      <c r="BV35" s="4">
        <v>0.03</v>
      </c>
      <c r="BW35" s="4">
        <v>0.03</v>
      </c>
      <c r="BX35" s="4">
        <v>0.03</v>
      </c>
      <c r="BY35" s="4">
        <v>0.03</v>
      </c>
      <c r="BZ35" s="4">
        <v>0.03</v>
      </c>
      <c r="CA35" s="4">
        <v>0.03</v>
      </c>
      <c r="CB35" s="4">
        <v>0.03</v>
      </c>
      <c r="CC35" s="4">
        <v>0.03</v>
      </c>
      <c r="CD35" s="4">
        <v>0.03</v>
      </c>
      <c r="CE35" s="4">
        <v>0.03</v>
      </c>
      <c r="CF35" s="4">
        <v>0.03</v>
      </c>
      <c r="CG35" s="4">
        <v>0.03</v>
      </c>
      <c r="CH35" s="4">
        <v>0.03</v>
      </c>
      <c r="CI35" s="4">
        <v>0.03</v>
      </c>
      <c r="CJ35" s="4">
        <v>0.03</v>
      </c>
      <c r="CK35" s="4">
        <v>0.03</v>
      </c>
      <c r="CL35" s="4">
        <v>0.03</v>
      </c>
      <c r="CM35" s="4">
        <v>0.03</v>
      </c>
      <c r="CN35" s="4">
        <v>0.03</v>
      </c>
      <c r="CO35" s="4">
        <v>0.04</v>
      </c>
      <c r="CP35" s="4">
        <v>0.04</v>
      </c>
      <c r="CQ35" s="4">
        <v>0.04</v>
      </c>
      <c r="CR35" s="4">
        <v>0.04</v>
      </c>
      <c r="CS35" s="4">
        <v>0.04</v>
      </c>
      <c r="CT35" s="4">
        <v>0.04</v>
      </c>
      <c r="CU35" s="4">
        <v>0.04</v>
      </c>
      <c r="CV35" s="4">
        <v>0.04</v>
      </c>
      <c r="CW35" s="4">
        <v>0.04</v>
      </c>
      <c r="CX35" s="4">
        <v>0.04</v>
      </c>
      <c r="CY35" s="4">
        <v>4.4999999999999998E-2</v>
      </c>
      <c r="CZ35" s="4">
        <v>4.4999999999999998E-2</v>
      </c>
      <c r="DA35" s="4">
        <v>4.4999999999999998E-2</v>
      </c>
      <c r="DB35" s="4">
        <v>4.4999999999999998E-2</v>
      </c>
      <c r="DC35" s="4">
        <v>4.4999999999999998E-2</v>
      </c>
      <c r="DD35" s="4">
        <v>4.2500000000000003E-2</v>
      </c>
      <c r="DE35" s="4">
        <v>4.2500000000000003E-2</v>
      </c>
      <c r="DF35" s="4">
        <v>4.4999999999999998E-2</v>
      </c>
      <c r="DG35" s="4">
        <v>5.7500000000000002E-2</v>
      </c>
      <c r="DH35" s="4">
        <v>5.7500000000000002E-2</v>
      </c>
      <c r="DI35" s="4">
        <v>4.7500000000000001E-2</v>
      </c>
      <c r="DJ35" s="4">
        <v>4.7500000000000001E-2</v>
      </c>
      <c r="DK35" s="4">
        <v>4.7500000000000001E-2</v>
      </c>
      <c r="DL35" s="4">
        <v>4.7500000000000001E-2</v>
      </c>
      <c r="DM35" s="4">
        <v>4.7500000000000001E-2</v>
      </c>
      <c r="DN35" s="4">
        <v>4.7500000000000001E-2</v>
      </c>
      <c r="DO35" s="4">
        <v>4.7500000000000001E-2</v>
      </c>
      <c r="DP35" s="4">
        <v>4.7500000000000001E-2</v>
      </c>
      <c r="DQ35" s="4">
        <v>4.7500000000000001E-2</v>
      </c>
      <c r="DR35" s="4">
        <v>4.7500000000000001E-2</v>
      </c>
      <c r="DS35" s="4">
        <v>4.7500000000000001E-2</v>
      </c>
      <c r="DT35" s="4">
        <v>4.7500000000000001E-2</v>
      </c>
      <c r="DU35" s="4">
        <v>4.7500000000000001E-2</v>
      </c>
      <c r="DV35" s="4">
        <v>4.7500000000000001E-2</v>
      </c>
      <c r="DW35" s="4">
        <v>4.7500000000000001E-2</v>
      </c>
      <c r="DX35" s="4">
        <v>4.7500000000000001E-2</v>
      </c>
      <c r="DY35" s="7"/>
      <c r="DZ35" s="7"/>
      <c r="EA35" s="7"/>
      <c r="EB35" s="7"/>
      <c r="EC35" s="7"/>
      <c r="ED35" s="7"/>
      <c r="EE35" s="7"/>
      <c r="EF35" s="7"/>
      <c r="EG35" s="7"/>
      <c r="EH35" s="7"/>
      <c r="EI35" s="7"/>
      <c r="EJ35" s="7"/>
      <c r="EK35" s="7"/>
      <c r="EL35" s="7"/>
      <c r="EM35" s="7"/>
      <c r="EN35" s="7"/>
      <c r="EO35" s="7"/>
      <c r="EP35" s="7"/>
      <c r="EQ35" s="7"/>
      <c r="ER35" s="7"/>
      <c r="ES35" s="7"/>
      <c r="ET35" s="7"/>
      <c r="EU35" s="7"/>
      <c r="EV35" s="7"/>
      <c r="EW35" s="7"/>
      <c r="EX35" s="7"/>
      <c r="EY35" s="7"/>
      <c r="EZ35" s="7"/>
      <c r="FA35" s="7"/>
      <c r="FB35" s="7"/>
      <c r="FC35" s="7"/>
      <c r="FD35" s="7"/>
      <c r="FE35" s="7"/>
      <c r="FF35" s="7"/>
      <c r="FG35" s="7"/>
      <c r="FH35" s="7"/>
      <c r="FI35" s="7"/>
      <c r="FJ35" s="7"/>
      <c r="FK35" s="7"/>
      <c r="FL35" s="7"/>
      <c r="FM35" s="7"/>
      <c r="FN35" s="7"/>
      <c r="FO35" s="7"/>
      <c r="FP35" s="7"/>
      <c r="FQ35" s="7"/>
      <c r="FR35" s="7"/>
      <c r="FS35" s="7"/>
      <c r="FT35" s="7"/>
    </row>
    <row r="36" spans="1:176" ht="15" customHeight="1" x14ac:dyDescent="0.35">
      <c r="A36" s="73" t="s">
        <v>52</v>
      </c>
      <c r="B36" s="15">
        <v>0</v>
      </c>
      <c r="C36" s="15">
        <v>0</v>
      </c>
      <c r="D36" s="15">
        <v>0</v>
      </c>
      <c r="E36" s="15">
        <v>0</v>
      </c>
      <c r="F36" s="15">
        <v>0</v>
      </c>
      <c r="G36" s="15">
        <v>0</v>
      </c>
      <c r="H36" s="15">
        <v>0</v>
      </c>
      <c r="I36" s="15">
        <v>0</v>
      </c>
      <c r="J36" s="15">
        <v>0</v>
      </c>
      <c r="K36" s="15">
        <v>0</v>
      </c>
      <c r="L36" s="15">
        <v>0</v>
      </c>
      <c r="M36" s="15">
        <v>0</v>
      </c>
      <c r="N36" s="15">
        <v>0</v>
      </c>
      <c r="O36" s="15">
        <v>0</v>
      </c>
      <c r="P36" s="15">
        <v>0</v>
      </c>
      <c r="Q36" s="15">
        <v>0</v>
      </c>
      <c r="R36" s="15">
        <v>0</v>
      </c>
      <c r="S36" s="15">
        <v>0</v>
      </c>
      <c r="T36" s="15">
        <v>0</v>
      </c>
      <c r="U36" s="15">
        <v>0</v>
      </c>
      <c r="V36" s="15">
        <v>0</v>
      </c>
      <c r="W36" s="15">
        <v>0</v>
      </c>
      <c r="X36" s="15">
        <v>0</v>
      </c>
      <c r="Y36" s="15">
        <v>0</v>
      </c>
      <c r="Z36" s="15">
        <v>0</v>
      </c>
      <c r="AA36" s="15">
        <v>0</v>
      </c>
      <c r="AB36" s="15">
        <v>0</v>
      </c>
      <c r="AC36" s="15">
        <v>0</v>
      </c>
      <c r="AD36" s="15">
        <v>0</v>
      </c>
      <c r="AE36" s="15">
        <v>0</v>
      </c>
      <c r="AF36" s="4">
        <v>0</v>
      </c>
      <c r="AG36" s="4">
        <v>0</v>
      </c>
      <c r="AH36" s="4">
        <v>0</v>
      </c>
      <c r="AI36" s="4">
        <v>0</v>
      </c>
      <c r="AJ36" s="4">
        <v>0</v>
      </c>
      <c r="AK36" s="4">
        <v>0.02</v>
      </c>
      <c r="AL36" s="4">
        <v>0.02</v>
      </c>
      <c r="AM36" s="4">
        <v>0.02</v>
      </c>
      <c r="AN36" s="4">
        <v>0.02</v>
      </c>
      <c r="AO36" s="4">
        <v>0.02</v>
      </c>
      <c r="AP36" s="4">
        <v>0.02</v>
      </c>
      <c r="AQ36" s="4">
        <v>0.02</v>
      </c>
      <c r="AR36" s="4">
        <v>0.02</v>
      </c>
      <c r="AS36" s="4">
        <v>0.02</v>
      </c>
      <c r="AT36" s="4">
        <v>0.02</v>
      </c>
      <c r="AU36" s="4">
        <v>0.02</v>
      </c>
      <c r="AV36" s="4">
        <v>0.02</v>
      </c>
      <c r="AW36" s="4">
        <v>0.02</v>
      </c>
      <c r="AX36" s="4">
        <v>0.02</v>
      </c>
      <c r="AY36" s="4">
        <v>0.02</v>
      </c>
      <c r="AZ36" s="4">
        <v>0.02</v>
      </c>
      <c r="BA36" s="4">
        <v>0.02</v>
      </c>
      <c r="BB36" s="4">
        <v>0.02</v>
      </c>
      <c r="BC36" s="4">
        <v>0.02</v>
      </c>
      <c r="BD36" s="4">
        <v>0.02</v>
      </c>
      <c r="BE36" s="4">
        <v>0.02</v>
      </c>
      <c r="BF36" s="4">
        <v>0.02</v>
      </c>
      <c r="BG36" s="4">
        <v>0.02</v>
      </c>
      <c r="BH36" s="4">
        <v>0.02</v>
      </c>
      <c r="BI36" s="4">
        <v>0.02</v>
      </c>
      <c r="BJ36" s="4">
        <v>0.02</v>
      </c>
      <c r="BK36" s="4">
        <v>0.02</v>
      </c>
      <c r="BL36" s="4">
        <v>0.02</v>
      </c>
      <c r="BM36" s="4">
        <v>0.02</v>
      </c>
      <c r="BN36" s="4">
        <v>2.2499999999999999E-2</v>
      </c>
      <c r="BO36" s="4">
        <v>2.2499999999999999E-2</v>
      </c>
      <c r="BP36" s="4">
        <v>2.2499999999999999E-2</v>
      </c>
      <c r="BQ36" s="4">
        <v>2.2499999999999999E-2</v>
      </c>
      <c r="BR36" s="4">
        <v>0.03</v>
      </c>
      <c r="BS36" s="4">
        <v>0.03</v>
      </c>
      <c r="BT36" s="4">
        <v>0.04</v>
      </c>
      <c r="BU36" s="4">
        <v>0.04</v>
      </c>
      <c r="BV36" s="4">
        <v>0.04</v>
      </c>
      <c r="BW36" s="4">
        <v>0.04</v>
      </c>
      <c r="BX36" s="4">
        <v>0.04</v>
      </c>
      <c r="BY36" s="4">
        <v>0.04</v>
      </c>
      <c r="BZ36" s="4">
        <v>0.04</v>
      </c>
      <c r="CA36" s="4">
        <v>0.04</v>
      </c>
      <c r="CB36" s="4">
        <v>0.03</v>
      </c>
      <c r="CC36" s="4">
        <v>0.03</v>
      </c>
      <c r="CD36" s="4">
        <v>0.03</v>
      </c>
      <c r="CE36" s="4">
        <v>0.03</v>
      </c>
      <c r="CF36" s="4">
        <v>0.03</v>
      </c>
      <c r="CG36" s="4">
        <v>0.03</v>
      </c>
      <c r="CH36" s="4">
        <v>0.04</v>
      </c>
      <c r="CI36" s="4">
        <v>0.04</v>
      </c>
      <c r="CJ36" s="4">
        <v>0.04</v>
      </c>
      <c r="CK36" s="4">
        <v>5.5E-2</v>
      </c>
      <c r="CL36" s="4">
        <v>5.5E-2</v>
      </c>
      <c r="CM36" s="4">
        <v>0.06</v>
      </c>
      <c r="CN36" s="4">
        <v>0.05</v>
      </c>
      <c r="CO36" s="4">
        <v>0.05</v>
      </c>
      <c r="CP36" s="4">
        <v>0.05</v>
      </c>
      <c r="CQ36" s="4">
        <v>0.05</v>
      </c>
      <c r="CR36" s="4">
        <v>0.05</v>
      </c>
      <c r="CS36" s="4">
        <v>0.05</v>
      </c>
      <c r="CT36" s="4">
        <v>0.05</v>
      </c>
      <c r="CU36" s="4">
        <v>0.05</v>
      </c>
      <c r="CV36" s="4">
        <v>0.05</v>
      </c>
      <c r="CW36" s="4">
        <v>0.05</v>
      </c>
      <c r="CX36" s="4">
        <v>0.05</v>
      </c>
      <c r="CY36" s="4">
        <v>0.05</v>
      </c>
      <c r="CZ36" s="4">
        <v>0.05</v>
      </c>
      <c r="DA36" s="4">
        <v>0.05</v>
      </c>
      <c r="DB36" s="4">
        <v>0.05</v>
      </c>
      <c r="DC36" s="4">
        <v>0.05</v>
      </c>
      <c r="DD36" s="4">
        <v>0.05</v>
      </c>
      <c r="DE36" s="4">
        <v>0.05</v>
      </c>
      <c r="DF36" s="4">
        <v>0.05</v>
      </c>
      <c r="DG36" s="4">
        <v>0.05</v>
      </c>
      <c r="DH36" s="4">
        <v>0.05</v>
      </c>
      <c r="DI36" s="4">
        <v>0.05</v>
      </c>
      <c r="DJ36" s="4">
        <v>0.05</v>
      </c>
      <c r="DK36" s="4">
        <v>0.05</v>
      </c>
      <c r="DL36" s="4">
        <v>0.05</v>
      </c>
      <c r="DM36" s="4">
        <v>0.05</v>
      </c>
      <c r="DN36" s="4">
        <v>0.05</v>
      </c>
      <c r="DO36" s="4">
        <v>0.05</v>
      </c>
      <c r="DP36" s="4">
        <v>0.05</v>
      </c>
      <c r="DQ36" s="4">
        <v>0.05</v>
      </c>
      <c r="DR36" s="4">
        <v>0.05</v>
      </c>
      <c r="DS36" s="4">
        <v>0.05</v>
      </c>
      <c r="DT36" s="4">
        <v>0.05</v>
      </c>
      <c r="DU36" s="4">
        <v>0.05</v>
      </c>
      <c r="DV36" s="4">
        <v>0.05</v>
      </c>
      <c r="DW36" s="4">
        <v>0.05</v>
      </c>
      <c r="DX36" s="4">
        <v>0.05</v>
      </c>
      <c r="DY36" s="7"/>
      <c r="DZ36" s="7"/>
      <c r="EA36" s="7"/>
      <c r="EB36" s="7"/>
      <c r="EC36" s="7"/>
      <c r="ED36" s="7"/>
      <c r="EE36" s="7"/>
      <c r="EF36" s="7"/>
      <c r="EG36" s="7"/>
      <c r="EH36" s="7"/>
      <c r="EI36" s="7"/>
      <c r="EJ36" s="7"/>
      <c r="EK36" s="7"/>
      <c r="EL36" s="7"/>
      <c r="EM36" s="7"/>
      <c r="EN36" s="7"/>
      <c r="EO36" s="7"/>
      <c r="EP36" s="7"/>
      <c r="EQ36" s="7"/>
      <c r="ER36" s="7"/>
      <c r="ES36" s="7"/>
      <c r="ET36" s="7"/>
      <c r="EU36" s="7"/>
      <c r="EV36" s="7"/>
      <c r="EW36" s="7"/>
      <c r="EX36" s="7"/>
      <c r="EY36" s="7"/>
      <c r="EZ36" s="7"/>
      <c r="FA36" s="7"/>
      <c r="FB36" s="7"/>
      <c r="FC36" s="7"/>
      <c r="FD36" s="7"/>
      <c r="FE36" s="7"/>
      <c r="FF36" s="7"/>
      <c r="FG36" s="7"/>
      <c r="FH36" s="7"/>
      <c r="FI36" s="7"/>
      <c r="FJ36" s="7"/>
      <c r="FK36" s="7"/>
      <c r="FL36" s="7"/>
      <c r="FM36" s="7"/>
      <c r="FN36" s="7"/>
      <c r="FO36" s="7"/>
      <c r="FP36" s="7"/>
      <c r="FQ36" s="7"/>
      <c r="FR36" s="7"/>
      <c r="FS36" s="7"/>
      <c r="FT36" s="7"/>
    </row>
    <row r="37" spans="1:176" ht="15" customHeight="1" x14ac:dyDescent="0.35">
      <c r="A37" s="73" t="s">
        <v>53</v>
      </c>
      <c r="B37" s="15">
        <v>0</v>
      </c>
      <c r="C37" s="15">
        <v>0</v>
      </c>
      <c r="D37" s="15">
        <v>0</v>
      </c>
      <c r="E37" s="15">
        <v>0</v>
      </c>
      <c r="F37" s="15">
        <v>0</v>
      </c>
      <c r="G37" s="15">
        <v>0</v>
      </c>
      <c r="H37" s="15">
        <v>0</v>
      </c>
      <c r="I37" s="15">
        <v>0</v>
      </c>
      <c r="J37" s="15">
        <v>0</v>
      </c>
      <c r="K37" s="15">
        <v>0</v>
      </c>
      <c r="L37" s="15">
        <v>0</v>
      </c>
      <c r="M37" s="15">
        <v>0</v>
      </c>
      <c r="N37" s="15">
        <v>0</v>
      </c>
      <c r="O37" s="15">
        <v>0</v>
      </c>
      <c r="P37" s="15">
        <v>0</v>
      </c>
      <c r="Q37" s="15">
        <v>0</v>
      </c>
      <c r="R37" s="15">
        <v>0</v>
      </c>
      <c r="S37" s="15">
        <v>0</v>
      </c>
      <c r="T37" s="15">
        <v>0</v>
      </c>
      <c r="U37" s="15">
        <v>0</v>
      </c>
      <c r="V37" s="15">
        <v>0</v>
      </c>
      <c r="W37" s="15">
        <v>0</v>
      </c>
      <c r="X37" s="15">
        <v>0</v>
      </c>
      <c r="Y37" s="15">
        <v>0</v>
      </c>
      <c r="Z37" s="15">
        <v>0</v>
      </c>
      <c r="AA37" s="15">
        <v>0</v>
      </c>
      <c r="AB37" s="15">
        <v>0</v>
      </c>
      <c r="AC37" s="15">
        <v>0</v>
      </c>
      <c r="AD37" s="15">
        <v>0</v>
      </c>
      <c r="AE37" s="15">
        <v>0</v>
      </c>
      <c r="AF37" s="4">
        <v>0</v>
      </c>
      <c r="AG37" s="4">
        <v>0</v>
      </c>
      <c r="AH37" s="4">
        <v>0</v>
      </c>
      <c r="AI37" s="4">
        <v>0</v>
      </c>
      <c r="AJ37" s="4">
        <v>0</v>
      </c>
      <c r="AK37" s="4">
        <v>0.03</v>
      </c>
      <c r="AL37" s="4">
        <v>0.03</v>
      </c>
      <c r="AM37" s="4">
        <v>0.03</v>
      </c>
      <c r="AN37" s="4">
        <v>0.03</v>
      </c>
      <c r="AO37" s="4">
        <v>0.03</v>
      </c>
      <c r="AP37" s="4">
        <v>0.03</v>
      </c>
      <c r="AQ37" s="4">
        <v>0.03</v>
      </c>
      <c r="AR37" s="4">
        <v>0.03</v>
      </c>
      <c r="AS37" s="4">
        <v>0.03</v>
      </c>
      <c r="AT37" s="4">
        <v>0.03</v>
      </c>
      <c r="AU37" s="4">
        <v>0.03</v>
      </c>
      <c r="AV37" s="4">
        <v>0.03</v>
      </c>
      <c r="AW37" s="4">
        <v>0.03</v>
      </c>
      <c r="AX37" s="4">
        <v>0.03</v>
      </c>
      <c r="AY37" s="4">
        <v>0.03</v>
      </c>
      <c r="AZ37" s="4">
        <v>0.03</v>
      </c>
      <c r="BA37" s="4">
        <v>0.03</v>
      </c>
      <c r="BB37" s="4">
        <v>0.03</v>
      </c>
      <c r="BC37" s="4">
        <v>0.03</v>
      </c>
      <c r="BD37" s="4">
        <v>0.03</v>
      </c>
      <c r="BE37" s="4">
        <v>0.03</v>
      </c>
      <c r="BF37" s="4">
        <v>0.03</v>
      </c>
      <c r="BG37" s="4">
        <v>0.03</v>
      </c>
      <c r="BH37" s="4">
        <v>0.03</v>
      </c>
      <c r="BI37" s="4">
        <v>0.03</v>
      </c>
      <c r="BJ37" s="4">
        <v>0.03</v>
      </c>
      <c r="BK37" s="4">
        <v>0.03</v>
      </c>
      <c r="BL37" s="4">
        <v>0.03</v>
      </c>
      <c r="BM37" s="4">
        <v>0.03</v>
      </c>
      <c r="BN37" s="4">
        <v>0.03</v>
      </c>
      <c r="BO37" s="4">
        <v>0.03</v>
      </c>
      <c r="BP37" s="4">
        <v>0.03</v>
      </c>
      <c r="BQ37" s="4">
        <v>0.03</v>
      </c>
      <c r="BR37" s="4">
        <v>0.04</v>
      </c>
      <c r="BS37" s="4">
        <v>0.04</v>
      </c>
      <c r="BT37" s="4">
        <v>0.04</v>
      </c>
      <c r="BU37" s="4">
        <v>0.04</v>
      </c>
      <c r="BV37" s="4">
        <v>0.04</v>
      </c>
      <c r="BW37" s="4">
        <v>0.04</v>
      </c>
      <c r="BX37" s="4">
        <v>0.04</v>
      </c>
      <c r="BY37" s="4">
        <v>0.04</v>
      </c>
      <c r="BZ37" s="4">
        <v>0.04</v>
      </c>
      <c r="CA37" s="4">
        <v>0.04</v>
      </c>
      <c r="CB37" s="4">
        <v>0.04</v>
      </c>
      <c r="CC37" s="4">
        <v>0.04</v>
      </c>
      <c r="CD37" s="4">
        <v>0.04</v>
      </c>
      <c r="CE37" s="4">
        <v>0.05</v>
      </c>
      <c r="CF37" s="4">
        <v>0.05</v>
      </c>
      <c r="CG37" s="4">
        <v>0.05</v>
      </c>
      <c r="CH37" s="4">
        <v>0.05</v>
      </c>
      <c r="CI37" s="4">
        <v>0.05</v>
      </c>
      <c r="CJ37" s="4">
        <v>0.05</v>
      </c>
      <c r="CK37" s="4">
        <v>0.05</v>
      </c>
      <c r="CL37" s="4">
        <v>0.05</v>
      </c>
      <c r="CM37" s="4">
        <v>0.05</v>
      </c>
      <c r="CN37" s="4">
        <v>0.05</v>
      </c>
      <c r="CO37" s="4">
        <v>0.05</v>
      </c>
      <c r="CP37" s="4">
        <v>0.05</v>
      </c>
      <c r="CQ37" s="4">
        <v>0.05</v>
      </c>
      <c r="CR37" s="4">
        <v>0.05</v>
      </c>
      <c r="CS37" s="4">
        <v>0.05</v>
      </c>
      <c r="CT37" s="4">
        <v>0.05</v>
      </c>
      <c r="CU37" s="4">
        <v>0.05</v>
      </c>
      <c r="CV37" s="4">
        <v>0.05</v>
      </c>
      <c r="CW37" s="4">
        <v>0.05</v>
      </c>
      <c r="CX37" s="4">
        <v>0.05</v>
      </c>
      <c r="CY37" s="4">
        <v>0.05</v>
      </c>
      <c r="CZ37" s="4">
        <v>0.05</v>
      </c>
      <c r="DA37" s="4">
        <v>0.05</v>
      </c>
      <c r="DB37" s="4">
        <v>0.06</v>
      </c>
      <c r="DC37" s="4">
        <v>0.06</v>
      </c>
      <c r="DD37" s="4">
        <v>5.5E-2</v>
      </c>
      <c r="DE37" s="4">
        <v>5.5E-2</v>
      </c>
      <c r="DF37" s="4">
        <v>5.5E-2</v>
      </c>
      <c r="DG37" s="4">
        <v>5.5E-2</v>
      </c>
      <c r="DH37" s="4">
        <v>5.5E-2</v>
      </c>
      <c r="DI37" s="4">
        <v>5.5E-2</v>
      </c>
      <c r="DJ37" s="4">
        <v>5.5E-2</v>
      </c>
      <c r="DK37" s="4">
        <v>5.7500000000000002E-2</v>
      </c>
      <c r="DL37" s="4">
        <v>5.7500000000000002E-2</v>
      </c>
      <c r="DM37" s="4">
        <v>5.7500000000000002E-2</v>
      </c>
      <c r="DN37" s="4">
        <v>5.7500000000000002E-2</v>
      </c>
      <c r="DO37" s="4">
        <v>5.7500000000000002E-2</v>
      </c>
      <c r="DP37" s="4">
        <v>5.7500000000000002E-2</v>
      </c>
      <c r="DQ37" s="4">
        <v>5.7500000000000002E-2</v>
      </c>
      <c r="DR37" s="4">
        <v>5.7500000000000002E-2</v>
      </c>
      <c r="DS37" s="4">
        <v>5.7500000000000002E-2</v>
      </c>
      <c r="DT37" s="4">
        <v>5.7500000000000002E-2</v>
      </c>
      <c r="DU37" s="4">
        <v>5.7500000000000002E-2</v>
      </c>
      <c r="DV37" s="4">
        <v>5.7500000000000002E-2</v>
      </c>
      <c r="DW37" s="4">
        <v>5.7500000000000002E-2</v>
      </c>
      <c r="DX37" s="4">
        <v>5.7500000000000002E-2</v>
      </c>
      <c r="DY37" s="7"/>
      <c r="DZ37" s="7"/>
      <c r="EA37" s="7"/>
      <c r="EB37" s="7"/>
      <c r="EC37" s="7"/>
      <c r="ED37" s="7"/>
      <c r="EE37" s="7"/>
      <c r="EF37" s="7"/>
      <c r="EG37" s="7"/>
      <c r="EH37" s="7"/>
      <c r="EI37" s="7"/>
      <c r="EJ37" s="7"/>
      <c r="EK37" s="7"/>
      <c r="EL37" s="7"/>
      <c r="EM37" s="7"/>
      <c r="EN37" s="7"/>
      <c r="EO37" s="7"/>
      <c r="EP37" s="7"/>
      <c r="EQ37" s="7"/>
      <c r="ER37" s="7"/>
      <c r="ES37" s="7"/>
      <c r="ET37" s="7"/>
      <c r="EU37" s="7"/>
      <c r="EV37" s="7"/>
      <c r="EW37" s="7"/>
      <c r="EX37" s="7"/>
      <c r="EY37" s="7"/>
      <c r="EZ37" s="7"/>
      <c r="FA37" s="7"/>
      <c r="FB37" s="7"/>
      <c r="FC37" s="7"/>
      <c r="FD37" s="7"/>
      <c r="FE37" s="7"/>
      <c r="FF37" s="7"/>
      <c r="FG37" s="7"/>
      <c r="FH37" s="7"/>
      <c r="FI37" s="7"/>
      <c r="FJ37" s="7"/>
      <c r="FK37" s="7"/>
      <c r="FL37" s="7"/>
      <c r="FM37" s="7"/>
      <c r="FN37" s="7"/>
      <c r="FO37" s="7"/>
      <c r="FP37" s="7"/>
      <c r="FQ37" s="7"/>
      <c r="FR37" s="7"/>
      <c r="FS37" s="7"/>
      <c r="FT37" s="7"/>
    </row>
    <row r="38" spans="1:176" ht="15" customHeight="1" x14ac:dyDescent="0.35">
      <c r="A38" s="73" t="s">
        <v>54</v>
      </c>
      <c r="B38" s="15">
        <v>0</v>
      </c>
      <c r="C38" s="15">
        <v>0</v>
      </c>
      <c r="D38" s="15">
        <v>0</v>
      </c>
      <c r="E38" s="15">
        <v>0</v>
      </c>
      <c r="F38" s="15">
        <v>0</v>
      </c>
      <c r="G38" s="15">
        <v>0</v>
      </c>
      <c r="H38" s="15">
        <v>0</v>
      </c>
      <c r="I38" s="15">
        <v>0</v>
      </c>
      <c r="J38" s="15">
        <v>0</v>
      </c>
      <c r="K38" s="15">
        <v>0</v>
      </c>
      <c r="L38" s="15">
        <v>0</v>
      </c>
      <c r="M38" s="15">
        <v>0</v>
      </c>
      <c r="N38" s="15">
        <v>0</v>
      </c>
      <c r="O38" s="15">
        <v>0</v>
      </c>
      <c r="P38" s="15">
        <v>0</v>
      </c>
      <c r="Q38" s="15">
        <v>0</v>
      </c>
      <c r="R38" s="15">
        <v>0</v>
      </c>
      <c r="S38" s="15">
        <v>0</v>
      </c>
      <c r="T38" s="15">
        <v>0</v>
      </c>
      <c r="U38" s="15">
        <v>0</v>
      </c>
      <c r="V38" s="15">
        <v>0</v>
      </c>
      <c r="W38" s="15">
        <v>0</v>
      </c>
      <c r="X38" s="15">
        <v>0</v>
      </c>
      <c r="Y38" s="15">
        <v>0</v>
      </c>
      <c r="Z38" s="15">
        <v>0</v>
      </c>
      <c r="AA38" s="15">
        <v>0</v>
      </c>
      <c r="AB38" s="15">
        <v>0</v>
      </c>
      <c r="AC38" s="15">
        <v>0</v>
      </c>
      <c r="AD38" s="15">
        <v>0</v>
      </c>
      <c r="AE38" s="15">
        <v>0</v>
      </c>
      <c r="AF38" s="4">
        <v>0</v>
      </c>
      <c r="AG38" s="4">
        <v>0</v>
      </c>
      <c r="AH38" s="4">
        <v>0</v>
      </c>
      <c r="AI38" s="4">
        <v>0.01</v>
      </c>
      <c r="AJ38" s="4">
        <v>0.01</v>
      </c>
      <c r="AK38" s="4">
        <v>0.01</v>
      </c>
      <c r="AL38" s="4">
        <v>0.02</v>
      </c>
      <c r="AM38" s="4">
        <v>0.02</v>
      </c>
      <c r="AN38" s="4">
        <v>0.02</v>
      </c>
      <c r="AO38" s="4">
        <v>0.02</v>
      </c>
      <c r="AP38" s="4">
        <v>0.02</v>
      </c>
      <c r="AQ38" s="4">
        <v>0.02</v>
      </c>
      <c r="AR38" s="4">
        <v>0.02</v>
      </c>
      <c r="AS38" s="4">
        <v>0.02</v>
      </c>
      <c r="AT38" s="4">
        <v>0.02</v>
      </c>
      <c r="AU38" s="4">
        <v>0.02</v>
      </c>
      <c r="AV38" s="4">
        <v>0.02</v>
      </c>
      <c r="AW38" s="4">
        <v>0.02</v>
      </c>
      <c r="AX38" s="4">
        <v>0.02</v>
      </c>
      <c r="AY38" s="4">
        <v>0.02</v>
      </c>
      <c r="AZ38" s="4">
        <v>0.02</v>
      </c>
      <c r="BA38" s="4">
        <v>0.02</v>
      </c>
      <c r="BB38" s="4">
        <v>0.02</v>
      </c>
      <c r="BC38" s="4">
        <v>0.02</v>
      </c>
      <c r="BD38" s="4">
        <v>0.02</v>
      </c>
      <c r="BE38" s="4">
        <v>0.02</v>
      </c>
      <c r="BF38" s="4">
        <v>0.02</v>
      </c>
      <c r="BG38" s="4">
        <v>0.02</v>
      </c>
      <c r="BH38" s="4">
        <v>0.02</v>
      </c>
      <c r="BI38" s="4">
        <v>0.02</v>
      </c>
      <c r="BJ38" s="4">
        <v>0.02</v>
      </c>
      <c r="BK38" s="4">
        <v>0.02</v>
      </c>
      <c r="BL38" s="4">
        <v>0.02</v>
      </c>
      <c r="BM38" s="4">
        <v>0.02</v>
      </c>
      <c r="BN38" s="4">
        <v>0.02</v>
      </c>
      <c r="BO38" s="4">
        <v>0.02</v>
      </c>
      <c r="BP38" s="4">
        <v>0.02</v>
      </c>
      <c r="BQ38" s="4">
        <v>0.02</v>
      </c>
      <c r="BR38" s="4">
        <v>0.02</v>
      </c>
      <c r="BS38" s="4">
        <v>0.02</v>
      </c>
      <c r="BT38" s="4">
        <v>0.02</v>
      </c>
      <c r="BU38" s="4">
        <v>0.02</v>
      </c>
      <c r="BV38" s="4">
        <v>0.02</v>
      </c>
      <c r="BW38" s="4">
        <v>0.02</v>
      </c>
      <c r="BX38" s="4">
        <v>0.02</v>
      </c>
      <c r="BY38" s="4">
        <v>0.02</v>
      </c>
      <c r="BZ38" s="4">
        <v>0.02</v>
      </c>
      <c r="CA38" s="4">
        <v>0.02</v>
      </c>
      <c r="CB38" s="4">
        <v>0.02</v>
      </c>
      <c r="CC38" s="4">
        <v>0.02</v>
      </c>
      <c r="CD38" s="4">
        <v>0.02</v>
      </c>
      <c r="CE38" s="4">
        <v>0.02</v>
      </c>
      <c r="CF38" s="4">
        <v>0.02</v>
      </c>
      <c r="CG38" s="4">
        <v>0.02</v>
      </c>
      <c r="CH38" s="4">
        <v>0.03</v>
      </c>
      <c r="CI38" s="4">
        <v>3.2500000000000001E-2</v>
      </c>
      <c r="CJ38" s="4">
        <v>3.2500000000000001E-2</v>
      </c>
      <c r="CK38" s="4">
        <v>0.04</v>
      </c>
      <c r="CL38" s="4">
        <v>0.04</v>
      </c>
      <c r="CM38" s="4">
        <v>0.04</v>
      </c>
      <c r="CN38" s="4">
        <v>4.4999999999999998E-2</v>
      </c>
      <c r="CO38" s="4">
        <v>4.4999999999999998E-2</v>
      </c>
      <c r="CP38" s="4">
        <v>4.4999999999999998E-2</v>
      </c>
      <c r="CQ38" s="4">
        <v>4.4999999999999998E-2</v>
      </c>
      <c r="CR38" s="4">
        <v>4.4999999999999998E-2</v>
      </c>
      <c r="CS38" s="4">
        <v>4.4999999999999998E-2</v>
      </c>
      <c r="CT38" s="4">
        <v>4.4999999999999998E-2</v>
      </c>
      <c r="CU38" s="4">
        <v>4.4999999999999998E-2</v>
      </c>
      <c r="CV38" s="4">
        <v>4.4999999999999998E-2</v>
      </c>
      <c r="CW38" s="4">
        <v>4.4999999999999998E-2</v>
      </c>
      <c r="CX38" s="4">
        <v>4.4999999999999998E-2</v>
      </c>
      <c r="CY38" s="4">
        <v>4.4999999999999998E-2</v>
      </c>
      <c r="CZ38" s="4">
        <v>4.4999999999999998E-2</v>
      </c>
      <c r="DA38" s="4">
        <v>4.4999999999999998E-2</v>
      </c>
      <c r="DB38" s="4">
        <v>4.4999999999999998E-2</v>
      </c>
      <c r="DC38" s="4">
        <v>4.4999999999999998E-2</v>
      </c>
      <c r="DD38" s="4">
        <v>4.4999999999999998E-2</v>
      </c>
      <c r="DE38" s="4">
        <v>4.4999999999999998E-2</v>
      </c>
      <c r="DF38" s="4">
        <v>4.4999999999999998E-2</v>
      </c>
      <c r="DG38" s="4">
        <v>4.4999999999999998E-2</v>
      </c>
      <c r="DH38" s="4">
        <v>4.4999999999999998E-2</v>
      </c>
      <c r="DI38" s="4">
        <v>4.4999999999999998E-2</v>
      </c>
      <c r="DJ38" s="4">
        <v>4.4999999999999998E-2</v>
      </c>
      <c r="DK38" s="4">
        <v>4.4999999999999998E-2</v>
      </c>
      <c r="DL38" s="4">
        <v>4.4999999999999998E-2</v>
      </c>
      <c r="DM38" s="4">
        <v>4.4999999999999998E-2</v>
      </c>
      <c r="DN38" s="4">
        <v>4.4999999999999998E-2</v>
      </c>
      <c r="DO38" s="4">
        <v>4.4999999999999998E-2</v>
      </c>
      <c r="DP38" s="4">
        <v>4.4999999999999998E-2</v>
      </c>
      <c r="DQ38" s="4">
        <v>4.4999999999999998E-2</v>
      </c>
      <c r="DR38" s="4">
        <v>4.4999999999999998E-2</v>
      </c>
      <c r="DS38" s="4">
        <v>4.4999999999999998E-2</v>
      </c>
      <c r="DT38" s="4">
        <v>4.4999999999999998E-2</v>
      </c>
      <c r="DU38" s="4">
        <v>4.4999999999999998E-2</v>
      </c>
      <c r="DV38" s="4">
        <v>4.4999999999999998E-2</v>
      </c>
      <c r="DW38" s="4">
        <v>4.4999999999999998E-2</v>
      </c>
      <c r="DX38" s="4">
        <v>4.4999999999999998E-2</v>
      </c>
      <c r="DY38" s="7"/>
      <c r="DZ38" s="7"/>
      <c r="EA38" s="7"/>
      <c r="EB38" s="7"/>
      <c r="EC38" s="7"/>
      <c r="ED38" s="7"/>
      <c r="EE38" s="7"/>
      <c r="EF38" s="7"/>
      <c r="EG38" s="7"/>
      <c r="EH38" s="7"/>
      <c r="EI38" s="7"/>
      <c r="EJ38" s="7"/>
      <c r="EK38" s="7"/>
      <c r="EL38" s="7"/>
      <c r="EM38" s="7"/>
      <c r="EN38" s="7"/>
      <c r="EO38" s="7"/>
      <c r="EP38" s="7"/>
      <c r="EQ38" s="7"/>
      <c r="ER38" s="7"/>
      <c r="ES38" s="7"/>
      <c r="ET38" s="7"/>
      <c r="EU38" s="7"/>
      <c r="EV38" s="7"/>
      <c r="EW38" s="7"/>
      <c r="EX38" s="7"/>
      <c r="EY38" s="7"/>
      <c r="EZ38" s="7"/>
      <c r="FA38" s="7"/>
      <c r="FB38" s="7"/>
      <c r="FC38" s="7"/>
      <c r="FD38" s="7"/>
      <c r="FE38" s="7"/>
      <c r="FF38" s="7"/>
      <c r="FG38" s="7"/>
      <c r="FH38" s="7"/>
      <c r="FI38" s="7"/>
      <c r="FJ38" s="7"/>
      <c r="FK38" s="7"/>
      <c r="FL38" s="7"/>
      <c r="FM38" s="7"/>
      <c r="FN38" s="7"/>
      <c r="FO38" s="7"/>
      <c r="FP38" s="7"/>
      <c r="FQ38" s="7"/>
      <c r="FR38" s="7"/>
      <c r="FS38" s="7"/>
      <c r="FT38" s="7"/>
    </row>
    <row r="39" spans="1:176" ht="15" customHeight="1" x14ac:dyDescent="0.35">
      <c r="A39" s="73" t="s">
        <v>55</v>
      </c>
      <c r="B39" s="15">
        <v>0</v>
      </c>
      <c r="C39" s="15">
        <v>0</v>
      </c>
      <c r="D39" s="15">
        <v>0</v>
      </c>
      <c r="E39" s="15">
        <v>0</v>
      </c>
      <c r="F39" s="15">
        <v>0</v>
      </c>
      <c r="G39" s="15">
        <v>0</v>
      </c>
      <c r="H39" s="15">
        <v>0</v>
      </c>
      <c r="I39" s="15">
        <v>0</v>
      </c>
      <c r="J39" s="15">
        <v>0</v>
      </c>
      <c r="K39" s="15">
        <v>0</v>
      </c>
      <c r="L39" s="15">
        <v>0</v>
      </c>
      <c r="M39" s="15">
        <v>0</v>
      </c>
      <c r="N39" s="15">
        <v>0</v>
      </c>
      <c r="O39" s="15">
        <v>0</v>
      </c>
      <c r="P39" s="15">
        <v>0</v>
      </c>
      <c r="Q39" s="15">
        <v>0</v>
      </c>
      <c r="R39" s="15">
        <v>0</v>
      </c>
      <c r="S39" s="15">
        <v>0</v>
      </c>
      <c r="T39" s="15">
        <v>0</v>
      </c>
      <c r="U39" s="15">
        <v>0</v>
      </c>
      <c r="V39" s="15">
        <v>0</v>
      </c>
      <c r="W39" s="15">
        <v>0</v>
      </c>
      <c r="X39" s="15">
        <v>0</v>
      </c>
      <c r="Y39" s="15">
        <v>0</v>
      </c>
      <c r="Z39" s="15">
        <v>0</v>
      </c>
      <c r="AA39" s="15">
        <v>0</v>
      </c>
      <c r="AB39" s="15">
        <v>0</v>
      </c>
      <c r="AC39" s="15">
        <v>0</v>
      </c>
      <c r="AD39" s="15">
        <v>0</v>
      </c>
      <c r="AE39" s="15">
        <v>0</v>
      </c>
      <c r="AF39" s="4">
        <v>0</v>
      </c>
      <c r="AG39" s="4">
        <v>0</v>
      </c>
      <c r="AH39" s="4">
        <v>0</v>
      </c>
      <c r="AI39" s="4">
        <v>0</v>
      </c>
      <c r="AJ39" s="4">
        <v>0</v>
      </c>
      <c r="AK39" s="4">
        <v>0</v>
      </c>
      <c r="AL39" s="4">
        <v>0</v>
      </c>
      <c r="AM39" s="4">
        <v>0</v>
      </c>
      <c r="AN39" s="4">
        <v>0</v>
      </c>
      <c r="AO39" s="4">
        <v>0</v>
      </c>
      <c r="AP39" s="4">
        <v>0</v>
      </c>
      <c r="AQ39" s="4">
        <v>0</v>
      </c>
      <c r="AR39" s="4">
        <v>0</v>
      </c>
      <c r="AS39" s="4">
        <v>0</v>
      </c>
      <c r="AT39" s="4">
        <v>0</v>
      </c>
      <c r="AU39" s="4">
        <v>0</v>
      </c>
      <c r="AV39" s="4">
        <v>0</v>
      </c>
      <c r="AW39" s="4">
        <v>0</v>
      </c>
      <c r="AX39" s="4">
        <v>0</v>
      </c>
      <c r="AY39" s="4">
        <v>0</v>
      </c>
      <c r="AZ39" s="4">
        <v>0</v>
      </c>
      <c r="BA39" s="4">
        <v>0</v>
      </c>
      <c r="BB39" s="4">
        <v>0</v>
      </c>
      <c r="BC39" s="4">
        <v>0</v>
      </c>
      <c r="BD39" s="4">
        <v>0</v>
      </c>
      <c r="BE39" s="4">
        <v>0</v>
      </c>
      <c r="BF39" s="4">
        <v>0</v>
      </c>
      <c r="BG39" s="4">
        <v>0</v>
      </c>
      <c r="BH39" s="4">
        <v>0</v>
      </c>
      <c r="BI39" s="4">
        <v>0</v>
      </c>
      <c r="BJ39" s="4">
        <v>0</v>
      </c>
      <c r="BK39" s="4">
        <v>0</v>
      </c>
      <c r="BL39" s="4">
        <v>0</v>
      </c>
      <c r="BM39" s="4">
        <v>0</v>
      </c>
      <c r="BN39" s="4">
        <v>0</v>
      </c>
      <c r="BO39" s="4">
        <v>0</v>
      </c>
      <c r="BP39" s="4">
        <v>0</v>
      </c>
      <c r="BQ39" s="4">
        <v>0</v>
      </c>
      <c r="BR39" s="4">
        <v>0</v>
      </c>
      <c r="BS39" s="4">
        <v>0</v>
      </c>
      <c r="BT39" s="4">
        <v>0</v>
      </c>
      <c r="BU39" s="4">
        <v>0</v>
      </c>
      <c r="BV39" s="4">
        <v>0</v>
      </c>
      <c r="BW39" s="4">
        <v>0</v>
      </c>
      <c r="BX39" s="4">
        <v>0</v>
      </c>
      <c r="BY39" s="4">
        <v>0</v>
      </c>
      <c r="BZ39" s="4">
        <v>0</v>
      </c>
      <c r="CA39" s="4">
        <v>0</v>
      </c>
      <c r="CB39" s="4">
        <v>0</v>
      </c>
      <c r="CC39" s="4">
        <v>0</v>
      </c>
      <c r="CD39" s="4">
        <v>0</v>
      </c>
      <c r="CE39" s="4">
        <v>0</v>
      </c>
      <c r="CF39" s="4">
        <v>0</v>
      </c>
      <c r="CG39" s="4">
        <v>0</v>
      </c>
      <c r="CH39" s="4">
        <v>0</v>
      </c>
      <c r="CI39" s="4">
        <v>0</v>
      </c>
      <c r="CJ39" s="4">
        <v>0</v>
      </c>
      <c r="CK39" s="4">
        <v>0</v>
      </c>
      <c r="CL39" s="4">
        <v>0</v>
      </c>
      <c r="CM39" s="4">
        <v>0</v>
      </c>
      <c r="CN39" s="4">
        <v>0</v>
      </c>
      <c r="CO39" s="4">
        <v>0</v>
      </c>
      <c r="CP39" s="4">
        <v>0</v>
      </c>
      <c r="CQ39" s="4">
        <v>0</v>
      </c>
      <c r="CR39" s="4">
        <v>0</v>
      </c>
      <c r="CS39" s="4">
        <v>0</v>
      </c>
      <c r="CT39" s="4">
        <v>0</v>
      </c>
      <c r="CU39" s="4">
        <v>0</v>
      </c>
      <c r="CV39" s="4">
        <v>0</v>
      </c>
      <c r="CW39" s="4">
        <v>0</v>
      </c>
      <c r="CX39" s="4">
        <v>0</v>
      </c>
      <c r="CY39" s="4">
        <v>0</v>
      </c>
      <c r="CZ39" s="4">
        <v>0</v>
      </c>
      <c r="DA39" s="4">
        <v>0</v>
      </c>
      <c r="DB39" s="4">
        <v>0</v>
      </c>
      <c r="DC39" s="4">
        <v>0</v>
      </c>
      <c r="DD39" s="4">
        <v>0</v>
      </c>
      <c r="DE39" s="4">
        <v>0</v>
      </c>
      <c r="DF39" s="4">
        <v>0</v>
      </c>
      <c r="DG39" s="4">
        <v>0</v>
      </c>
      <c r="DH39" s="4">
        <v>0</v>
      </c>
      <c r="DI39" s="4">
        <v>0</v>
      </c>
      <c r="DJ39" s="4">
        <v>0</v>
      </c>
      <c r="DK39" s="4">
        <v>0</v>
      </c>
      <c r="DL39" s="4">
        <v>0</v>
      </c>
      <c r="DM39" s="4">
        <v>0</v>
      </c>
      <c r="DN39" s="4">
        <v>0</v>
      </c>
      <c r="DO39" s="4">
        <v>0</v>
      </c>
      <c r="DP39" s="4">
        <v>0</v>
      </c>
      <c r="DQ39" s="4">
        <v>0</v>
      </c>
      <c r="DR39" s="4">
        <v>0</v>
      </c>
      <c r="DS39" s="4">
        <v>0</v>
      </c>
      <c r="DT39" s="4">
        <v>0</v>
      </c>
      <c r="DU39" s="4">
        <v>0</v>
      </c>
      <c r="DV39" s="4">
        <v>0</v>
      </c>
      <c r="DW39" s="4">
        <v>0</v>
      </c>
      <c r="DX39" s="4">
        <v>0</v>
      </c>
      <c r="DY39" s="7"/>
      <c r="DZ39" s="7"/>
      <c r="EA39" s="57"/>
      <c r="EB39" s="7"/>
      <c r="EC39" s="7"/>
      <c r="ED39" s="7"/>
      <c r="EE39" s="7"/>
      <c r="EF39" s="7"/>
      <c r="EG39" s="7"/>
      <c r="EH39" s="7"/>
      <c r="EI39" s="7"/>
      <c r="EJ39" s="7"/>
      <c r="EK39" s="7"/>
      <c r="EL39" s="7"/>
      <c r="EM39" s="7"/>
      <c r="EN39" s="7"/>
      <c r="EO39" s="7"/>
      <c r="EP39" s="7"/>
      <c r="EQ39" s="7"/>
      <c r="ER39" s="7"/>
      <c r="ES39" s="7"/>
      <c r="ET39" s="7"/>
      <c r="EU39" s="7"/>
      <c r="EV39" s="7"/>
      <c r="EW39" s="7"/>
      <c r="EX39" s="7"/>
      <c r="EY39" s="7"/>
      <c r="EZ39" s="7"/>
      <c r="FA39" s="7"/>
      <c r="FB39" s="7"/>
      <c r="FC39" s="7"/>
      <c r="FD39" s="7"/>
      <c r="FE39" s="7"/>
      <c r="FF39" s="7"/>
      <c r="FG39" s="7"/>
      <c r="FH39" s="7"/>
      <c r="FI39" s="7"/>
      <c r="FJ39" s="7"/>
      <c r="FK39" s="7"/>
      <c r="FL39" s="7"/>
      <c r="FM39" s="7"/>
      <c r="FN39" s="7"/>
      <c r="FO39" s="7"/>
      <c r="FP39" s="7"/>
      <c r="FQ39" s="7"/>
      <c r="FR39" s="7"/>
      <c r="FS39" s="7"/>
      <c r="FT39" s="7"/>
    </row>
    <row r="40" spans="1:176" ht="15" customHeight="1" x14ac:dyDescent="0.35">
      <c r="A40" s="73" t="s">
        <v>56</v>
      </c>
      <c r="B40" s="15">
        <v>0</v>
      </c>
      <c r="C40" s="15">
        <v>0</v>
      </c>
      <c r="D40" s="15">
        <v>0</v>
      </c>
      <c r="E40" s="15">
        <v>0</v>
      </c>
      <c r="F40" s="15">
        <v>0</v>
      </c>
      <c r="G40" s="15">
        <v>0</v>
      </c>
      <c r="H40" s="15">
        <v>0</v>
      </c>
      <c r="I40" s="15">
        <v>0</v>
      </c>
      <c r="J40" s="15">
        <v>0</v>
      </c>
      <c r="K40" s="15">
        <v>0</v>
      </c>
      <c r="L40" s="15">
        <v>0</v>
      </c>
      <c r="M40" s="15">
        <v>0</v>
      </c>
      <c r="N40" s="15">
        <v>0</v>
      </c>
      <c r="O40" s="15">
        <v>0</v>
      </c>
      <c r="P40" s="15">
        <v>0</v>
      </c>
      <c r="Q40" s="15">
        <v>0</v>
      </c>
      <c r="R40" s="15">
        <v>0</v>
      </c>
      <c r="S40" s="15">
        <v>0</v>
      </c>
      <c r="T40" s="15">
        <v>0</v>
      </c>
      <c r="U40" s="15">
        <v>0</v>
      </c>
      <c r="V40" s="15">
        <v>0</v>
      </c>
      <c r="W40" s="15">
        <v>0</v>
      </c>
      <c r="X40" s="15">
        <v>0</v>
      </c>
      <c r="Y40" s="15">
        <v>0</v>
      </c>
      <c r="Z40" s="15">
        <v>0</v>
      </c>
      <c r="AA40" s="15">
        <v>0</v>
      </c>
      <c r="AB40" s="15">
        <v>0</v>
      </c>
      <c r="AC40" s="15">
        <v>0</v>
      </c>
      <c r="AD40" s="15">
        <v>0</v>
      </c>
      <c r="AE40" s="15">
        <v>0</v>
      </c>
      <c r="AF40" s="4">
        <v>0</v>
      </c>
      <c r="AG40" s="4">
        <v>0</v>
      </c>
      <c r="AH40" s="4">
        <v>0</v>
      </c>
      <c r="AI40" s="4">
        <v>0</v>
      </c>
      <c r="AJ40" s="4">
        <v>0</v>
      </c>
      <c r="AK40" s="4">
        <v>0</v>
      </c>
      <c r="AL40" s="4">
        <v>0</v>
      </c>
      <c r="AM40" s="4">
        <v>0</v>
      </c>
      <c r="AN40" s="4">
        <v>0</v>
      </c>
      <c r="AO40" s="4">
        <v>0</v>
      </c>
      <c r="AP40" s="4">
        <v>0</v>
      </c>
      <c r="AQ40" s="4">
        <v>0</v>
      </c>
      <c r="AR40" s="4">
        <v>0</v>
      </c>
      <c r="AS40" s="4">
        <v>0</v>
      </c>
      <c r="AT40" s="4">
        <v>0</v>
      </c>
      <c r="AU40" s="4">
        <v>0</v>
      </c>
      <c r="AV40" s="4">
        <v>0</v>
      </c>
      <c r="AW40" s="4">
        <v>0</v>
      </c>
      <c r="AX40" s="4">
        <v>0</v>
      </c>
      <c r="AY40" s="4">
        <v>0</v>
      </c>
      <c r="AZ40" s="4">
        <v>0</v>
      </c>
      <c r="BA40" s="4">
        <v>0</v>
      </c>
      <c r="BB40" s="4">
        <v>0</v>
      </c>
      <c r="BC40" s="4">
        <v>0</v>
      </c>
      <c r="BD40" s="4">
        <v>0.01</v>
      </c>
      <c r="BE40" s="4">
        <v>0.01</v>
      </c>
      <c r="BF40" s="4">
        <v>0.03</v>
      </c>
      <c r="BG40" s="4">
        <v>0.03</v>
      </c>
      <c r="BH40" s="4">
        <v>0.03</v>
      </c>
      <c r="BI40" s="4">
        <v>0.03</v>
      </c>
      <c r="BJ40" s="4">
        <v>0.04</v>
      </c>
      <c r="BK40" s="4">
        <v>0.04</v>
      </c>
      <c r="BL40" s="4">
        <v>0.04</v>
      </c>
      <c r="BM40" s="4">
        <v>0.04</v>
      </c>
      <c r="BN40" s="4">
        <v>0.05</v>
      </c>
      <c r="BO40" s="4">
        <v>0.05</v>
      </c>
      <c r="BP40" s="4">
        <v>0.05</v>
      </c>
      <c r="BQ40" s="4">
        <v>0.05</v>
      </c>
      <c r="BR40" s="4">
        <v>0.06</v>
      </c>
      <c r="BS40" s="4">
        <v>0.06</v>
      </c>
      <c r="BT40" s="4">
        <v>0.06</v>
      </c>
      <c r="BU40" s="4">
        <v>0.06</v>
      </c>
      <c r="BV40" s="4">
        <v>0.06</v>
      </c>
      <c r="BW40" s="4">
        <v>0.06</v>
      </c>
      <c r="BX40" s="4">
        <v>0.06</v>
      </c>
      <c r="BY40" s="4">
        <v>0.06</v>
      </c>
      <c r="BZ40" s="4">
        <v>0.06</v>
      </c>
      <c r="CA40" s="4">
        <v>0.06</v>
      </c>
      <c r="CB40" s="4">
        <v>0.06</v>
      </c>
      <c r="CC40" s="4">
        <v>0.06</v>
      </c>
      <c r="CD40" s="4">
        <v>0.06</v>
      </c>
      <c r="CE40" s="4">
        <v>0.06</v>
      </c>
      <c r="CF40" s="4">
        <v>0.06</v>
      </c>
      <c r="CG40" s="4">
        <v>0.06</v>
      </c>
      <c r="CH40" s="4">
        <v>0.06</v>
      </c>
      <c r="CI40" s="4">
        <v>0.06</v>
      </c>
      <c r="CJ40" s="4">
        <v>0.06</v>
      </c>
      <c r="CK40" s="4">
        <v>0.06</v>
      </c>
      <c r="CL40" s="4">
        <v>0.06</v>
      </c>
      <c r="CM40" s="4">
        <v>0.06</v>
      </c>
      <c r="CN40" s="4">
        <v>0.06</v>
      </c>
      <c r="CO40" s="4">
        <v>0.06</v>
      </c>
      <c r="CP40" s="4">
        <v>0.06</v>
      </c>
      <c r="CQ40" s="4">
        <v>0.06</v>
      </c>
      <c r="CR40" s="4">
        <v>0.06</v>
      </c>
      <c r="CS40" s="4">
        <v>0.06</v>
      </c>
      <c r="CT40" s="4">
        <v>0.06</v>
      </c>
      <c r="CU40" s="4">
        <v>0.06</v>
      </c>
      <c r="CV40" s="4">
        <v>0.06</v>
      </c>
      <c r="CW40" s="4">
        <v>0.06</v>
      </c>
      <c r="CX40" s="4">
        <v>0.06</v>
      </c>
      <c r="CY40" s="4">
        <v>0.06</v>
      </c>
      <c r="CZ40" s="4">
        <v>0.06</v>
      </c>
      <c r="DA40" s="4">
        <v>0.06</v>
      </c>
      <c r="DB40" s="4">
        <v>0.06</v>
      </c>
      <c r="DC40" s="4">
        <v>0.06</v>
      </c>
      <c r="DD40" s="4">
        <v>0.06</v>
      </c>
      <c r="DE40" s="4">
        <v>0.06</v>
      </c>
      <c r="DF40" s="4">
        <v>0.06</v>
      </c>
      <c r="DG40" s="4">
        <v>0.06</v>
      </c>
      <c r="DH40" s="4">
        <v>0.06</v>
      </c>
      <c r="DI40" s="4">
        <v>0.06</v>
      </c>
      <c r="DJ40" s="4">
        <v>0.06</v>
      </c>
      <c r="DK40" s="4">
        <v>0.06</v>
      </c>
      <c r="DL40" s="4">
        <v>0.06</v>
      </c>
      <c r="DM40" s="4">
        <v>0.06</v>
      </c>
      <c r="DN40" s="4">
        <v>0.06</v>
      </c>
      <c r="DO40" s="4">
        <v>0.06</v>
      </c>
      <c r="DP40" s="4">
        <v>0.06</v>
      </c>
      <c r="DQ40" s="4">
        <v>0.06</v>
      </c>
      <c r="DR40" s="4">
        <v>0.06</v>
      </c>
      <c r="DS40" s="4">
        <v>0.06</v>
      </c>
      <c r="DT40" s="4">
        <v>0.06</v>
      </c>
      <c r="DU40" s="4">
        <v>0.06</v>
      </c>
      <c r="DV40" s="4">
        <v>0.06</v>
      </c>
      <c r="DW40" s="4">
        <v>0.06</v>
      </c>
      <c r="DX40" s="4">
        <v>0.06</v>
      </c>
      <c r="DY40" s="7"/>
      <c r="DZ40" s="7"/>
      <c r="EA40" s="7"/>
      <c r="EB40" s="7"/>
      <c r="EC40" s="7"/>
      <c r="ED40" s="7"/>
      <c r="EE40" s="7"/>
      <c r="EF40" s="7"/>
      <c r="EG40" s="7"/>
      <c r="EH40" s="7"/>
      <c r="EI40" s="7"/>
      <c r="EJ40" s="7"/>
      <c r="EK40" s="7"/>
      <c r="EL40" s="7"/>
      <c r="EM40" s="7"/>
      <c r="EN40" s="7"/>
      <c r="EO40" s="7"/>
      <c r="EP40" s="7"/>
      <c r="EQ40" s="7"/>
      <c r="ER40" s="7"/>
      <c r="ES40" s="7"/>
      <c r="ET40" s="7"/>
      <c r="EU40" s="7"/>
      <c r="EV40" s="7"/>
      <c r="EW40" s="7"/>
      <c r="EX40" s="7"/>
      <c r="EY40" s="7"/>
      <c r="EZ40" s="7"/>
      <c r="FA40" s="7"/>
      <c r="FB40" s="7"/>
      <c r="FC40" s="7"/>
      <c r="FD40" s="7"/>
      <c r="FE40" s="7"/>
      <c r="FF40" s="7"/>
      <c r="FG40" s="7"/>
      <c r="FH40" s="7"/>
      <c r="FI40" s="7"/>
      <c r="FJ40" s="7"/>
      <c r="FK40" s="7"/>
      <c r="FL40" s="7"/>
      <c r="FM40" s="7"/>
      <c r="FN40" s="7"/>
      <c r="FO40" s="7"/>
      <c r="FP40" s="7"/>
      <c r="FQ40" s="7"/>
      <c r="FR40" s="7"/>
      <c r="FS40" s="7"/>
      <c r="FT40" s="7"/>
    </row>
    <row r="41" spans="1:176" ht="15" customHeight="1" x14ac:dyDescent="0.35">
      <c r="A41" s="73" t="s">
        <v>57</v>
      </c>
      <c r="B41" s="15">
        <v>0</v>
      </c>
      <c r="C41" s="15">
        <v>0</v>
      </c>
      <c r="D41" s="15">
        <v>0</v>
      </c>
      <c r="E41" s="15">
        <v>0</v>
      </c>
      <c r="F41" s="15">
        <v>0</v>
      </c>
      <c r="G41" s="15">
        <v>0</v>
      </c>
      <c r="H41" s="15">
        <v>0</v>
      </c>
      <c r="I41" s="15">
        <v>0</v>
      </c>
      <c r="J41" s="15">
        <v>0</v>
      </c>
      <c r="K41" s="15">
        <v>0</v>
      </c>
      <c r="L41" s="15">
        <v>0</v>
      </c>
      <c r="M41" s="15">
        <v>0</v>
      </c>
      <c r="N41" s="15">
        <v>0</v>
      </c>
      <c r="O41" s="15">
        <v>0</v>
      </c>
      <c r="P41" s="15">
        <v>0</v>
      </c>
      <c r="Q41" s="15">
        <v>0</v>
      </c>
      <c r="R41" s="15">
        <v>0</v>
      </c>
      <c r="S41" s="15">
        <v>0</v>
      </c>
      <c r="T41" s="15">
        <v>0</v>
      </c>
      <c r="U41" s="15">
        <v>0</v>
      </c>
      <c r="V41" s="15">
        <v>0</v>
      </c>
      <c r="W41" s="15">
        <v>0</v>
      </c>
      <c r="X41" s="15">
        <v>0</v>
      </c>
      <c r="Y41" s="15">
        <v>0</v>
      </c>
      <c r="Z41" s="15">
        <v>0</v>
      </c>
      <c r="AA41" s="15">
        <v>0</v>
      </c>
      <c r="AB41" s="15">
        <v>0</v>
      </c>
      <c r="AC41" s="15">
        <v>0</v>
      </c>
      <c r="AD41" s="15">
        <v>0</v>
      </c>
      <c r="AE41" s="15">
        <v>0</v>
      </c>
      <c r="AF41" s="4">
        <v>0</v>
      </c>
      <c r="AG41" s="4">
        <v>0</v>
      </c>
      <c r="AH41" s="4">
        <v>0</v>
      </c>
      <c r="AI41" s="4">
        <v>0</v>
      </c>
      <c r="AJ41" s="4">
        <v>0</v>
      </c>
      <c r="AK41" s="4">
        <v>0</v>
      </c>
      <c r="AL41" s="4">
        <v>0</v>
      </c>
      <c r="AM41" s="4">
        <v>0</v>
      </c>
      <c r="AN41" s="4">
        <v>0</v>
      </c>
      <c r="AO41" s="4">
        <v>0</v>
      </c>
      <c r="AP41" s="4">
        <v>0</v>
      </c>
      <c r="AQ41" s="4">
        <v>0</v>
      </c>
      <c r="AR41" s="4">
        <v>0</v>
      </c>
      <c r="AS41" s="4">
        <v>0</v>
      </c>
      <c r="AT41" s="4">
        <v>0</v>
      </c>
      <c r="AU41" s="4">
        <v>0</v>
      </c>
      <c r="AV41" s="4">
        <v>0</v>
      </c>
      <c r="AW41" s="4">
        <v>0.01</v>
      </c>
      <c r="AX41" s="4">
        <v>0.01</v>
      </c>
      <c r="AY41" s="4">
        <v>0.01</v>
      </c>
      <c r="AZ41" s="4">
        <v>0.01</v>
      </c>
      <c r="BA41" s="4">
        <v>0.02</v>
      </c>
      <c r="BB41" s="4">
        <v>0.02</v>
      </c>
      <c r="BC41" s="4">
        <v>0.02</v>
      </c>
      <c r="BD41" s="4">
        <v>0.02</v>
      </c>
      <c r="BE41" s="4">
        <v>0.02</v>
      </c>
      <c r="BF41" s="4">
        <v>0.02</v>
      </c>
      <c r="BG41" s="4">
        <v>0.02</v>
      </c>
      <c r="BH41" s="4">
        <v>0.03</v>
      </c>
      <c r="BI41" s="4">
        <v>0.03</v>
      </c>
      <c r="BJ41" s="4">
        <v>0.03</v>
      </c>
      <c r="BK41" s="4">
        <v>0.03</v>
      </c>
      <c r="BL41" s="4">
        <v>0.03</v>
      </c>
      <c r="BM41" s="4">
        <v>0.03</v>
      </c>
      <c r="BN41" s="4">
        <v>0.03</v>
      </c>
      <c r="BO41" s="4">
        <v>3.5000000000000003E-2</v>
      </c>
      <c r="BP41" s="4">
        <v>0.04</v>
      </c>
      <c r="BQ41" s="4">
        <v>0.04</v>
      </c>
      <c r="BR41" s="4">
        <v>0.05</v>
      </c>
      <c r="BS41" s="4">
        <v>0.05</v>
      </c>
      <c r="BT41" s="4">
        <v>0.05</v>
      </c>
      <c r="BU41" s="4">
        <v>0.05</v>
      </c>
      <c r="BV41" s="4">
        <v>0.05</v>
      </c>
      <c r="BW41" s="4">
        <v>0.05</v>
      </c>
      <c r="BX41" s="4">
        <v>0.05</v>
      </c>
      <c r="BY41" s="4">
        <v>0.05</v>
      </c>
      <c r="BZ41" s="4">
        <v>0.05</v>
      </c>
      <c r="CA41" s="4">
        <v>0.06</v>
      </c>
      <c r="CB41" s="4">
        <v>0.06</v>
      </c>
      <c r="CC41" s="4">
        <v>0.06</v>
      </c>
      <c r="CD41" s="4">
        <v>0.06</v>
      </c>
      <c r="CE41" s="4">
        <v>0.06</v>
      </c>
      <c r="CF41" s="4">
        <v>0.06</v>
      </c>
      <c r="CG41" s="4">
        <v>0.06</v>
      </c>
      <c r="CH41" s="4">
        <v>0.06</v>
      </c>
      <c r="CI41" s="4">
        <v>0.06</v>
      </c>
      <c r="CJ41" s="4">
        <v>0.06</v>
      </c>
      <c r="CK41" s="4">
        <v>0.06</v>
      </c>
      <c r="CL41" s="4">
        <v>0.06</v>
      </c>
      <c r="CM41" s="4">
        <v>0.06</v>
      </c>
      <c r="CN41" s="4">
        <v>7.0000000000000007E-2</v>
      </c>
      <c r="CO41" s="4">
        <v>7.0000000000000007E-2</v>
      </c>
      <c r="CP41" s="4">
        <v>7.0000000000000007E-2</v>
      </c>
      <c r="CQ41" s="4">
        <v>7.0000000000000007E-2</v>
      </c>
      <c r="CR41" s="4">
        <v>7.0000000000000007E-2</v>
      </c>
      <c r="CS41" s="4">
        <v>7.0000000000000007E-2</v>
      </c>
      <c r="CT41" s="4">
        <v>7.0000000000000007E-2</v>
      </c>
      <c r="CU41" s="4">
        <v>7.0000000000000007E-2</v>
      </c>
      <c r="CV41" s="4">
        <v>7.0000000000000007E-2</v>
      </c>
      <c r="CW41" s="4">
        <v>7.0000000000000007E-2</v>
      </c>
      <c r="CX41" s="4">
        <v>7.0000000000000007E-2</v>
      </c>
      <c r="CY41" s="4">
        <v>7.0000000000000007E-2</v>
      </c>
      <c r="CZ41" s="4">
        <v>7.0000000000000007E-2</v>
      </c>
      <c r="DA41" s="4">
        <v>7.0000000000000007E-2</v>
      </c>
      <c r="DB41" s="4">
        <v>7.0000000000000007E-2</v>
      </c>
      <c r="DC41" s="4">
        <v>7.0000000000000007E-2</v>
      </c>
      <c r="DD41" s="4">
        <v>7.0000000000000007E-2</v>
      </c>
      <c r="DE41" s="4">
        <v>7.0000000000000007E-2</v>
      </c>
      <c r="DF41" s="4">
        <v>7.0000000000000007E-2</v>
      </c>
      <c r="DG41" s="4">
        <v>7.0000000000000007E-2</v>
      </c>
      <c r="DH41" s="4">
        <v>7.0000000000000007E-2</v>
      </c>
      <c r="DI41" s="4">
        <v>7.0000000000000007E-2</v>
      </c>
      <c r="DJ41" s="4">
        <v>7.0000000000000007E-2</v>
      </c>
      <c r="DK41" s="4">
        <v>7.0000000000000007E-2</v>
      </c>
      <c r="DL41" s="4">
        <v>7.0000000000000007E-2</v>
      </c>
      <c r="DM41" s="4">
        <v>7.0000000000000007E-2</v>
      </c>
      <c r="DN41" s="4">
        <v>7.0000000000000007E-2</v>
      </c>
      <c r="DO41" s="4">
        <v>7.0000000000000007E-2</v>
      </c>
      <c r="DP41" s="4">
        <v>7.0000000000000007E-2</v>
      </c>
      <c r="DQ41" s="4">
        <v>7.0000000000000007E-2</v>
      </c>
      <c r="DR41" s="4">
        <v>7.0000000000000007E-2</v>
      </c>
      <c r="DS41" s="4">
        <v>7.0000000000000007E-2</v>
      </c>
      <c r="DT41" s="4">
        <v>7.0000000000000007E-2</v>
      </c>
      <c r="DU41" s="4">
        <v>7.0000000000000007E-2</v>
      </c>
      <c r="DV41" s="4">
        <v>7.0000000000000007E-2</v>
      </c>
      <c r="DW41" s="4">
        <v>7.0000000000000007E-2</v>
      </c>
      <c r="DX41" s="4">
        <v>7.0000000000000007E-2</v>
      </c>
      <c r="DY41" s="7"/>
      <c r="DZ41" s="7"/>
      <c r="EA41" s="7"/>
      <c r="EB41" s="7"/>
      <c r="EC41" s="7"/>
      <c r="ED41" s="7"/>
      <c r="EE41" s="7"/>
      <c r="EF41" s="7"/>
      <c r="EG41" s="7"/>
      <c r="EH41" s="7"/>
      <c r="EI41" s="7"/>
      <c r="EJ41" s="7"/>
      <c r="EK41" s="7"/>
      <c r="EL41" s="7"/>
      <c r="EM41" s="7"/>
      <c r="EN41" s="7"/>
      <c r="EO41" s="7"/>
      <c r="EP41" s="7"/>
      <c r="EQ41" s="7"/>
      <c r="ER41" s="7"/>
      <c r="ES41" s="7"/>
      <c r="ET41" s="7"/>
      <c r="EU41" s="7"/>
      <c r="EV41" s="7"/>
      <c r="EW41" s="7"/>
      <c r="EX41" s="7"/>
      <c r="EY41" s="7"/>
      <c r="EZ41" s="7"/>
      <c r="FA41" s="7"/>
      <c r="FB41" s="7"/>
      <c r="FC41" s="7"/>
      <c r="FD41" s="7"/>
      <c r="FE41" s="7"/>
      <c r="FF41" s="7"/>
      <c r="FG41" s="7"/>
      <c r="FH41" s="7"/>
      <c r="FI41" s="7"/>
      <c r="FJ41" s="7"/>
      <c r="FK41" s="7"/>
      <c r="FL41" s="7"/>
      <c r="FM41" s="7"/>
      <c r="FN41" s="7"/>
      <c r="FO41" s="7"/>
      <c r="FP41" s="7"/>
      <c r="FQ41" s="7"/>
      <c r="FR41" s="7"/>
      <c r="FS41" s="7"/>
      <c r="FT41" s="7"/>
    </row>
    <row r="42" spans="1:176" ht="15" customHeight="1" x14ac:dyDescent="0.35">
      <c r="A42" s="73" t="s">
        <v>58</v>
      </c>
      <c r="B42" s="15">
        <v>0</v>
      </c>
      <c r="C42" s="15">
        <v>0</v>
      </c>
      <c r="D42" s="15">
        <v>0</v>
      </c>
      <c r="E42" s="15">
        <v>0</v>
      </c>
      <c r="F42" s="15">
        <v>0</v>
      </c>
      <c r="G42" s="15">
        <v>0</v>
      </c>
      <c r="H42" s="15">
        <v>0</v>
      </c>
      <c r="I42" s="15">
        <v>0</v>
      </c>
      <c r="J42" s="15">
        <v>0</v>
      </c>
      <c r="K42" s="15">
        <v>0</v>
      </c>
      <c r="L42" s="15">
        <v>0</v>
      </c>
      <c r="M42" s="15">
        <v>0</v>
      </c>
      <c r="N42" s="15">
        <v>0</v>
      </c>
      <c r="O42" s="15">
        <v>0</v>
      </c>
      <c r="P42" s="15">
        <v>0</v>
      </c>
      <c r="Q42" s="15">
        <v>0</v>
      </c>
      <c r="R42" s="15">
        <v>0</v>
      </c>
      <c r="S42" s="15">
        <v>0</v>
      </c>
      <c r="T42" s="15">
        <v>0</v>
      </c>
      <c r="U42" s="15">
        <v>0</v>
      </c>
      <c r="V42" s="15">
        <v>0</v>
      </c>
      <c r="W42" s="15">
        <v>0</v>
      </c>
      <c r="X42" s="15">
        <v>0</v>
      </c>
      <c r="Y42" s="15">
        <v>0</v>
      </c>
      <c r="Z42" s="15">
        <v>0</v>
      </c>
      <c r="AA42" s="15">
        <v>0</v>
      </c>
      <c r="AB42" s="15">
        <v>0</v>
      </c>
      <c r="AC42" s="15">
        <v>0</v>
      </c>
      <c r="AD42" s="15">
        <v>0</v>
      </c>
      <c r="AE42" s="15">
        <v>0</v>
      </c>
      <c r="AF42" s="4">
        <v>0</v>
      </c>
      <c r="AG42" s="4">
        <v>0</v>
      </c>
      <c r="AH42" s="4">
        <v>0</v>
      </c>
      <c r="AI42" s="4">
        <v>0</v>
      </c>
      <c r="AJ42" s="4">
        <v>0</v>
      </c>
      <c r="AK42" s="4">
        <v>0</v>
      </c>
      <c r="AL42" s="4">
        <v>0</v>
      </c>
      <c r="AM42" s="4">
        <v>0</v>
      </c>
      <c r="AN42" s="4">
        <v>0</v>
      </c>
      <c r="AO42" s="4">
        <v>0</v>
      </c>
      <c r="AP42" s="4">
        <v>0</v>
      </c>
      <c r="AQ42" s="4">
        <v>0</v>
      </c>
      <c r="AR42" s="4">
        <v>0</v>
      </c>
      <c r="AS42" s="4">
        <v>0</v>
      </c>
      <c r="AT42" s="4">
        <v>0</v>
      </c>
      <c r="AU42" s="4">
        <v>0</v>
      </c>
      <c r="AV42" s="4">
        <v>0</v>
      </c>
      <c r="AW42" s="4">
        <v>0</v>
      </c>
      <c r="AX42" s="4">
        <v>0</v>
      </c>
      <c r="AY42" s="4">
        <v>0</v>
      </c>
      <c r="AZ42" s="4">
        <v>0</v>
      </c>
      <c r="BA42" s="4">
        <v>0.03</v>
      </c>
      <c r="BB42" s="4">
        <v>0.03</v>
      </c>
      <c r="BC42" s="4">
        <v>0.03</v>
      </c>
      <c r="BD42" s="4">
        <v>0.03</v>
      </c>
      <c r="BE42" s="4">
        <v>0.03</v>
      </c>
      <c r="BF42" s="4">
        <v>0.03</v>
      </c>
      <c r="BG42" s="4">
        <v>0.03</v>
      </c>
      <c r="BH42" s="4">
        <v>0.03</v>
      </c>
      <c r="BI42" s="4">
        <v>0.03</v>
      </c>
      <c r="BJ42" s="4">
        <v>0.03</v>
      </c>
      <c r="BK42" s="4">
        <v>0.03</v>
      </c>
      <c r="BL42" s="4">
        <v>0.03</v>
      </c>
      <c r="BM42" s="4">
        <v>0.03</v>
      </c>
      <c r="BN42" s="4">
        <v>0.03</v>
      </c>
      <c r="BO42" s="4">
        <v>0.03</v>
      </c>
      <c r="BP42" s="4">
        <v>0.03</v>
      </c>
      <c r="BQ42" s="4">
        <v>0.03</v>
      </c>
      <c r="BR42" s="4">
        <v>0.03</v>
      </c>
      <c r="BS42" s="4">
        <v>0.03</v>
      </c>
      <c r="BT42" s="4">
        <v>0.04</v>
      </c>
      <c r="BU42" s="4">
        <v>0.04</v>
      </c>
      <c r="BV42" s="4">
        <v>0.04</v>
      </c>
      <c r="BW42" s="4">
        <v>0.04</v>
      </c>
      <c r="BX42" s="4">
        <v>0.04</v>
      </c>
      <c r="BY42" s="4">
        <v>0.04</v>
      </c>
      <c r="BZ42" s="4">
        <v>0.04</v>
      </c>
      <c r="CA42" s="4">
        <v>0.04</v>
      </c>
      <c r="CB42" s="4">
        <v>0.04</v>
      </c>
      <c r="CC42" s="4">
        <v>0.04</v>
      </c>
      <c r="CD42" s="4">
        <v>0.04</v>
      </c>
      <c r="CE42" s="4">
        <v>0.04</v>
      </c>
      <c r="CF42" s="4">
        <v>0.04</v>
      </c>
      <c r="CG42" s="4">
        <v>0.04</v>
      </c>
      <c r="CH42" s="4">
        <v>0.05</v>
      </c>
      <c r="CI42" s="4">
        <v>0.05</v>
      </c>
      <c r="CJ42" s="4">
        <v>0.05</v>
      </c>
      <c r="CK42" s="4">
        <v>0.05</v>
      </c>
      <c r="CL42" s="4">
        <v>0.05</v>
      </c>
      <c r="CM42" s="4">
        <v>0.05</v>
      </c>
      <c r="CN42" s="4">
        <v>0.05</v>
      </c>
      <c r="CO42" s="4">
        <v>0.05</v>
      </c>
      <c r="CP42" s="4">
        <v>0.05</v>
      </c>
      <c r="CQ42" s="4">
        <v>0.05</v>
      </c>
      <c r="CR42" s="4">
        <v>0.05</v>
      </c>
      <c r="CS42" s="4">
        <v>0.05</v>
      </c>
      <c r="CT42" s="4">
        <v>0.05</v>
      </c>
      <c r="CU42" s="4">
        <v>0.05</v>
      </c>
      <c r="CV42" s="4">
        <v>0.05</v>
      </c>
      <c r="CW42" s="4">
        <v>0.05</v>
      </c>
      <c r="CX42" s="4">
        <v>0.05</v>
      </c>
      <c r="CY42" s="4">
        <v>0.05</v>
      </c>
      <c r="CZ42" s="4">
        <v>0.05</v>
      </c>
      <c r="DA42" s="4">
        <v>0.05</v>
      </c>
      <c r="DB42" s="4">
        <v>0.05</v>
      </c>
      <c r="DC42" s="4">
        <v>0.05</v>
      </c>
      <c r="DD42" s="4">
        <v>0.05</v>
      </c>
      <c r="DE42" s="4">
        <v>0.05</v>
      </c>
      <c r="DF42" s="4">
        <v>0.06</v>
      </c>
      <c r="DG42" s="4">
        <v>0.06</v>
      </c>
      <c r="DH42" s="4">
        <v>0.06</v>
      </c>
      <c r="DI42" s="4">
        <v>0.06</v>
      </c>
      <c r="DJ42" s="4">
        <v>0.06</v>
      </c>
      <c r="DK42" s="4">
        <v>0.06</v>
      </c>
      <c r="DL42" s="4">
        <v>0.06</v>
      </c>
      <c r="DM42" s="4">
        <v>0.06</v>
      </c>
      <c r="DN42" s="4">
        <v>0.06</v>
      </c>
      <c r="DO42" s="4">
        <v>0.06</v>
      </c>
      <c r="DP42" s="4">
        <v>0.06</v>
      </c>
      <c r="DQ42" s="4">
        <v>0.06</v>
      </c>
      <c r="DR42" s="4">
        <v>0.06</v>
      </c>
      <c r="DS42" s="4">
        <v>0.06</v>
      </c>
      <c r="DT42" s="4">
        <v>0.06</v>
      </c>
      <c r="DU42" s="4">
        <v>0.06</v>
      </c>
      <c r="DV42" s="4">
        <v>0.06</v>
      </c>
      <c r="DW42" s="4">
        <v>0.06</v>
      </c>
      <c r="DX42" s="4">
        <v>0.06</v>
      </c>
      <c r="DY42" s="7"/>
      <c r="DZ42" s="7"/>
      <c r="EA42" s="7"/>
      <c r="EB42" s="7"/>
      <c r="EC42" s="7"/>
      <c r="ED42" s="7"/>
      <c r="EE42" s="7"/>
      <c r="EF42" s="7"/>
      <c r="EG42" s="7"/>
      <c r="EH42" s="7"/>
      <c r="EI42" s="7"/>
      <c r="EJ42" s="7"/>
      <c r="EK42" s="7"/>
      <c r="EL42" s="7"/>
      <c r="EM42" s="7"/>
      <c r="EN42" s="7"/>
      <c r="EO42" s="7"/>
      <c r="EP42" s="7"/>
      <c r="EQ42" s="7"/>
      <c r="ER42" s="7"/>
      <c r="ES42" s="7"/>
      <c r="ET42" s="7"/>
      <c r="EU42" s="7"/>
      <c r="EV42" s="7"/>
      <c r="EW42" s="7"/>
      <c r="EX42" s="7"/>
      <c r="EY42" s="7"/>
      <c r="EZ42" s="7"/>
      <c r="FA42" s="7"/>
      <c r="FB42" s="7"/>
      <c r="FC42" s="7"/>
      <c r="FD42" s="7"/>
      <c r="FE42" s="7"/>
      <c r="FF42" s="7"/>
      <c r="FG42" s="7"/>
      <c r="FH42" s="7"/>
      <c r="FI42" s="7"/>
      <c r="FJ42" s="7"/>
      <c r="FK42" s="7"/>
      <c r="FL42" s="7"/>
      <c r="FM42" s="7"/>
      <c r="FN42" s="7"/>
      <c r="FO42" s="7"/>
      <c r="FP42" s="7"/>
      <c r="FQ42" s="7"/>
      <c r="FR42" s="7"/>
      <c r="FS42" s="7"/>
      <c r="FT42" s="7"/>
    </row>
    <row r="43" spans="1:176" ht="15" customHeight="1" x14ac:dyDescent="0.35">
      <c r="A43" s="73" t="s">
        <v>59</v>
      </c>
      <c r="B43" s="15">
        <v>0</v>
      </c>
      <c r="C43" s="15">
        <v>0</v>
      </c>
      <c r="D43" s="15">
        <v>0</v>
      </c>
      <c r="E43" s="15">
        <v>0</v>
      </c>
      <c r="F43" s="15">
        <v>0</v>
      </c>
      <c r="G43" s="15">
        <v>0</v>
      </c>
      <c r="H43" s="15">
        <v>0</v>
      </c>
      <c r="I43" s="15">
        <v>0</v>
      </c>
      <c r="J43" s="15">
        <v>0</v>
      </c>
      <c r="K43" s="15">
        <v>0</v>
      </c>
      <c r="L43" s="15">
        <v>0</v>
      </c>
      <c r="M43" s="15">
        <v>0</v>
      </c>
      <c r="N43" s="15">
        <v>0</v>
      </c>
      <c r="O43" s="15">
        <v>0</v>
      </c>
      <c r="P43" s="15">
        <v>0</v>
      </c>
      <c r="Q43" s="15">
        <v>0</v>
      </c>
      <c r="R43" s="15">
        <v>0</v>
      </c>
      <c r="S43" s="15">
        <v>0</v>
      </c>
      <c r="T43" s="15">
        <v>0</v>
      </c>
      <c r="U43" s="15">
        <v>0</v>
      </c>
      <c r="V43" s="15">
        <v>0</v>
      </c>
      <c r="W43" s="15">
        <v>0</v>
      </c>
      <c r="X43" s="15">
        <v>0</v>
      </c>
      <c r="Y43" s="15">
        <v>0</v>
      </c>
      <c r="Z43" s="15">
        <v>0</v>
      </c>
      <c r="AA43" s="15">
        <v>0</v>
      </c>
      <c r="AB43" s="15">
        <v>0</v>
      </c>
      <c r="AC43" s="15">
        <v>0</v>
      </c>
      <c r="AD43" s="15">
        <v>0</v>
      </c>
      <c r="AE43" s="15">
        <v>0</v>
      </c>
      <c r="AF43" s="4">
        <v>0</v>
      </c>
      <c r="AG43" s="4">
        <v>0</v>
      </c>
      <c r="AH43" s="4">
        <v>0</v>
      </c>
      <c r="AI43" s="56">
        <v>0</v>
      </c>
      <c r="AJ43" s="56">
        <v>0</v>
      </c>
      <c r="AK43" s="4">
        <v>0.03</v>
      </c>
      <c r="AL43" s="4">
        <v>0.03</v>
      </c>
      <c r="AM43" s="4">
        <v>0.03</v>
      </c>
      <c r="AN43" s="4">
        <v>0.03</v>
      </c>
      <c r="AO43" s="4">
        <v>0.03</v>
      </c>
      <c r="AP43" s="4">
        <v>0.03</v>
      </c>
      <c r="AQ43" s="4">
        <v>0.02</v>
      </c>
      <c r="AR43" s="4">
        <v>0.02</v>
      </c>
      <c r="AS43" s="4">
        <v>0.02</v>
      </c>
      <c r="AT43" s="4">
        <v>0.02</v>
      </c>
      <c r="AU43" s="4">
        <v>0.02</v>
      </c>
      <c r="AV43" s="4">
        <v>0.02</v>
      </c>
      <c r="AW43" s="4">
        <v>0.02</v>
      </c>
      <c r="AX43" s="4">
        <v>0.02</v>
      </c>
      <c r="AY43" s="4">
        <v>0.02</v>
      </c>
      <c r="AZ43" s="4">
        <v>0.02</v>
      </c>
      <c r="BA43" s="4">
        <v>0.02</v>
      </c>
      <c r="BB43" s="4">
        <v>0.02</v>
      </c>
      <c r="BC43" s="4">
        <v>0.02</v>
      </c>
      <c r="BD43" s="4">
        <v>0.02</v>
      </c>
      <c r="BE43" s="4">
        <v>0.02</v>
      </c>
      <c r="BF43" s="4">
        <v>0.02</v>
      </c>
      <c r="BG43" s="4">
        <v>0.02</v>
      </c>
      <c r="BH43" s="4">
        <v>0.02</v>
      </c>
      <c r="BI43" s="4">
        <v>0.02</v>
      </c>
      <c r="BJ43" s="4">
        <v>0.02</v>
      </c>
      <c r="BK43" s="4">
        <v>0.02</v>
      </c>
      <c r="BL43" s="4">
        <v>0.02</v>
      </c>
      <c r="BM43" s="4">
        <v>0.02</v>
      </c>
      <c r="BN43" s="4">
        <v>0.02</v>
      </c>
      <c r="BO43" s="4">
        <v>0.02</v>
      </c>
      <c r="BP43" s="4">
        <v>0.03</v>
      </c>
      <c r="BQ43" s="4">
        <v>0.03</v>
      </c>
      <c r="BR43" s="4">
        <v>0.03</v>
      </c>
      <c r="BS43" s="4">
        <v>0.03</v>
      </c>
      <c r="BT43" s="4">
        <v>0.04</v>
      </c>
      <c r="BU43" s="4">
        <v>0.04</v>
      </c>
      <c r="BV43" s="4">
        <v>0.04</v>
      </c>
      <c r="BW43" s="4">
        <v>0.04</v>
      </c>
      <c r="BX43" s="4">
        <v>0.04</v>
      </c>
      <c r="BY43" s="4">
        <v>0.04</v>
      </c>
      <c r="BZ43" s="4">
        <v>0.04</v>
      </c>
      <c r="CA43" s="4">
        <v>0.04</v>
      </c>
      <c r="CB43" s="4">
        <v>0.04</v>
      </c>
      <c r="CC43" s="4">
        <v>0.04</v>
      </c>
      <c r="CD43" s="4">
        <v>0.04</v>
      </c>
      <c r="CE43" s="4">
        <v>0.04</v>
      </c>
      <c r="CF43" s="4">
        <v>0.04</v>
      </c>
      <c r="CG43" s="4">
        <v>0.04</v>
      </c>
      <c r="CH43" s="4">
        <v>0.04</v>
      </c>
      <c r="CI43" s="4">
        <v>0.04</v>
      </c>
      <c r="CJ43" s="4">
        <v>0.04</v>
      </c>
      <c r="CK43" s="4">
        <v>0.05</v>
      </c>
      <c r="CL43" s="4">
        <v>0.04</v>
      </c>
      <c r="CM43" s="4">
        <v>0.04</v>
      </c>
      <c r="CN43" s="4">
        <v>0.04</v>
      </c>
      <c r="CO43" s="4">
        <v>0.04</v>
      </c>
      <c r="CP43" s="4">
        <v>0.04</v>
      </c>
      <c r="CQ43" s="4">
        <v>0.04</v>
      </c>
      <c r="CR43" s="4">
        <v>0.04</v>
      </c>
      <c r="CS43" s="4">
        <v>0.04</v>
      </c>
      <c r="CT43" s="4">
        <v>0.04</v>
      </c>
      <c r="CU43" s="4">
        <v>0.04</v>
      </c>
      <c r="CV43" s="4">
        <v>0.04</v>
      </c>
      <c r="CW43" s="4">
        <v>0.04</v>
      </c>
      <c r="CX43" s="4">
        <v>0.04</v>
      </c>
      <c r="CY43" s="4">
        <v>0.04</v>
      </c>
      <c r="CZ43" s="4">
        <v>0.04</v>
      </c>
      <c r="DA43" s="4">
        <v>0.04</v>
      </c>
      <c r="DB43" s="4">
        <v>0.04</v>
      </c>
      <c r="DC43" s="4">
        <v>0.04</v>
      </c>
      <c r="DD43" s="4">
        <v>0.04</v>
      </c>
      <c r="DE43" s="4">
        <v>0.04</v>
      </c>
      <c r="DF43" s="4">
        <v>0.04</v>
      </c>
      <c r="DG43" s="4">
        <v>0.04</v>
      </c>
      <c r="DH43" s="4">
        <v>0.04</v>
      </c>
      <c r="DI43" s="4">
        <v>0.04</v>
      </c>
      <c r="DJ43" s="4">
        <v>0.04</v>
      </c>
      <c r="DK43" s="4">
        <v>0.04</v>
      </c>
      <c r="DL43" s="4">
        <v>0.04</v>
      </c>
      <c r="DM43" s="4">
        <v>0.04</v>
      </c>
      <c r="DN43" s="4">
        <v>4.4999999999999998E-2</v>
      </c>
      <c r="DO43" s="4">
        <v>4.4999999999999998E-2</v>
      </c>
      <c r="DP43" s="4">
        <v>4.4999999999999998E-2</v>
      </c>
      <c r="DQ43" s="4">
        <v>4.4999999999999998E-2</v>
      </c>
      <c r="DR43" s="4">
        <v>4.4999999999999998E-2</v>
      </c>
      <c r="DS43" s="4">
        <v>4.4999999999999998E-2</v>
      </c>
      <c r="DT43" s="4">
        <v>4.4999999999999998E-2</v>
      </c>
      <c r="DU43" s="4">
        <v>4.4999999999999998E-2</v>
      </c>
      <c r="DV43" s="4">
        <v>4.2000000000000003E-2</v>
      </c>
      <c r="DW43" s="4">
        <v>4.2000000000000003E-2</v>
      </c>
      <c r="DX43" s="4">
        <v>4.2000000000000003E-2</v>
      </c>
      <c r="DY43" s="7"/>
      <c r="DZ43" s="7"/>
      <c r="EA43" s="7"/>
      <c r="EB43" s="7"/>
      <c r="EC43" s="7"/>
      <c r="ED43" s="7"/>
      <c r="EE43" s="7"/>
      <c r="EF43" s="7"/>
      <c r="EG43" s="7"/>
      <c r="EH43" s="7"/>
      <c r="EI43" s="7"/>
      <c r="EJ43" s="7"/>
      <c r="EK43" s="7"/>
      <c r="EL43" s="7"/>
      <c r="EM43" s="7"/>
      <c r="EN43" s="7"/>
      <c r="EO43" s="7"/>
      <c r="EP43" s="7"/>
      <c r="EQ43" s="7"/>
      <c r="ER43" s="7"/>
      <c r="ES43" s="7"/>
      <c r="ET43" s="7"/>
      <c r="EU43" s="7"/>
      <c r="EV43" s="7"/>
      <c r="EW43" s="7"/>
      <c r="EX43" s="7"/>
      <c r="EY43" s="7"/>
      <c r="EZ43" s="7"/>
      <c r="FA43" s="7"/>
      <c r="FB43" s="7"/>
      <c r="FC43" s="7"/>
      <c r="FD43" s="7"/>
      <c r="FE43" s="7"/>
      <c r="FF43" s="7"/>
      <c r="FG43" s="7"/>
      <c r="FH43" s="7"/>
      <c r="FI43" s="7"/>
      <c r="FJ43" s="7"/>
      <c r="FK43" s="7"/>
      <c r="FL43" s="7"/>
      <c r="FM43" s="7"/>
      <c r="FN43" s="7"/>
      <c r="FO43" s="7"/>
      <c r="FP43" s="7"/>
      <c r="FQ43" s="7"/>
      <c r="FR43" s="7"/>
      <c r="FS43" s="7"/>
      <c r="FT43" s="7"/>
    </row>
    <row r="44" spans="1:176" ht="15" customHeight="1" x14ac:dyDescent="0.35">
      <c r="A44" s="73" t="s">
        <v>60</v>
      </c>
      <c r="B44" s="15">
        <v>0</v>
      </c>
      <c r="C44" s="15">
        <v>0</v>
      </c>
      <c r="D44" s="15">
        <v>0</v>
      </c>
      <c r="E44" s="15">
        <v>0</v>
      </c>
      <c r="F44" s="15">
        <v>0</v>
      </c>
      <c r="G44" s="15">
        <v>0</v>
      </c>
      <c r="H44" s="15">
        <v>0</v>
      </c>
      <c r="I44" s="15">
        <v>0</v>
      </c>
      <c r="J44" s="15">
        <v>0</v>
      </c>
      <c r="K44" s="15">
        <v>0</v>
      </c>
      <c r="L44" s="15">
        <v>0</v>
      </c>
      <c r="M44" s="15">
        <v>0</v>
      </c>
      <c r="N44" s="15">
        <v>0</v>
      </c>
      <c r="O44" s="15">
        <v>0</v>
      </c>
      <c r="P44" s="15">
        <v>0</v>
      </c>
      <c r="Q44" s="15">
        <v>0</v>
      </c>
      <c r="R44" s="15">
        <v>0</v>
      </c>
      <c r="S44" s="15">
        <v>0</v>
      </c>
      <c r="T44" s="15">
        <v>0</v>
      </c>
      <c r="U44" s="15">
        <v>0</v>
      </c>
      <c r="V44" s="15">
        <v>0</v>
      </c>
      <c r="W44" s="15">
        <v>0</v>
      </c>
      <c r="X44" s="15">
        <v>0</v>
      </c>
      <c r="Y44" s="15">
        <v>0</v>
      </c>
      <c r="Z44" s="15">
        <v>0</v>
      </c>
      <c r="AA44" s="15">
        <v>0</v>
      </c>
      <c r="AB44" s="15">
        <v>0</v>
      </c>
      <c r="AC44" s="15">
        <v>0</v>
      </c>
      <c r="AD44" s="15">
        <v>0</v>
      </c>
      <c r="AE44" s="15">
        <v>0</v>
      </c>
      <c r="AF44" s="4">
        <v>0</v>
      </c>
      <c r="AG44" s="4">
        <v>0</v>
      </c>
      <c r="AH44" s="4">
        <v>0</v>
      </c>
      <c r="AI44" s="4">
        <v>0</v>
      </c>
      <c r="AJ44" s="4">
        <v>0</v>
      </c>
      <c r="AK44" s="4">
        <v>0</v>
      </c>
      <c r="AL44" s="4">
        <v>0</v>
      </c>
      <c r="AM44" s="4">
        <v>0</v>
      </c>
      <c r="AN44" s="4">
        <v>0</v>
      </c>
      <c r="AO44" s="4">
        <v>0</v>
      </c>
      <c r="AP44" s="4">
        <v>0</v>
      </c>
      <c r="AQ44" s="4">
        <v>0</v>
      </c>
      <c r="AR44" s="4">
        <v>0</v>
      </c>
      <c r="AS44" s="4">
        <v>0</v>
      </c>
      <c r="AT44" s="4">
        <v>0</v>
      </c>
      <c r="AU44" s="4">
        <v>0</v>
      </c>
      <c r="AV44" s="4">
        <v>0</v>
      </c>
      <c r="AW44" s="4">
        <v>0.02</v>
      </c>
      <c r="AX44" s="4">
        <v>0.02</v>
      </c>
      <c r="AY44" s="4">
        <v>0.02</v>
      </c>
      <c r="AZ44" s="4">
        <v>0.02</v>
      </c>
      <c r="BA44" s="4">
        <v>0.02</v>
      </c>
      <c r="BB44" s="4">
        <v>0.02</v>
      </c>
      <c r="BC44" s="4">
        <v>0.02</v>
      </c>
      <c r="BD44" s="4">
        <v>0.02</v>
      </c>
      <c r="BE44" s="4">
        <v>0.02</v>
      </c>
      <c r="BF44" s="4">
        <v>0.03</v>
      </c>
      <c r="BG44" s="4">
        <v>0.03</v>
      </c>
      <c r="BH44" s="4">
        <v>0.03</v>
      </c>
      <c r="BI44" s="4">
        <v>0.03</v>
      </c>
      <c r="BJ44" s="4">
        <v>0.03</v>
      </c>
      <c r="BK44" s="4">
        <v>0.03</v>
      </c>
      <c r="BL44" s="4">
        <v>0.03</v>
      </c>
      <c r="BM44" s="4">
        <v>0.03</v>
      </c>
      <c r="BN44" s="4">
        <v>0.03</v>
      </c>
      <c r="BO44" s="4">
        <v>0.03</v>
      </c>
      <c r="BP44" s="4">
        <v>0.03</v>
      </c>
      <c r="BQ44" s="4">
        <v>0.03</v>
      </c>
      <c r="BR44" s="4">
        <v>0.03</v>
      </c>
      <c r="BS44" s="4">
        <v>0.03</v>
      </c>
      <c r="BT44" s="4">
        <v>0.03</v>
      </c>
      <c r="BU44" s="4">
        <v>0.03</v>
      </c>
      <c r="BV44" s="4">
        <v>3.5000000000000003E-2</v>
      </c>
      <c r="BW44" s="4">
        <v>3.5000000000000003E-2</v>
      </c>
      <c r="BX44" s="4">
        <v>3.5000000000000003E-2</v>
      </c>
      <c r="BY44" s="4">
        <v>3.5000000000000003E-2</v>
      </c>
      <c r="BZ44" s="4">
        <v>3.5000000000000003E-2</v>
      </c>
      <c r="CA44" s="4">
        <v>4.4999999999999998E-2</v>
      </c>
      <c r="CB44" s="4">
        <v>4.4999999999999998E-2</v>
      </c>
      <c r="CC44" s="4">
        <v>4.4999999999999998E-2</v>
      </c>
      <c r="CD44" s="4">
        <v>4.4999999999999998E-2</v>
      </c>
      <c r="CE44" s="4">
        <v>4.4999999999999998E-2</v>
      </c>
      <c r="CF44" s="4">
        <v>4.4999999999999998E-2</v>
      </c>
      <c r="CG44" s="4">
        <v>4.4999999999999998E-2</v>
      </c>
      <c r="CH44" s="4">
        <v>5.5E-2</v>
      </c>
      <c r="CI44" s="4">
        <v>5.5E-2</v>
      </c>
      <c r="CJ44" s="4">
        <v>5.5E-2</v>
      </c>
      <c r="CK44" s="4">
        <v>5.5E-2</v>
      </c>
      <c r="CL44" s="4">
        <v>5.5E-2</v>
      </c>
      <c r="CM44" s="4">
        <v>5.5E-2</v>
      </c>
      <c r="CN44" s="4">
        <v>5.5E-2</v>
      </c>
      <c r="CO44" s="4">
        <v>5.5E-2</v>
      </c>
      <c r="CP44" s="4">
        <v>0.06</v>
      </c>
      <c r="CQ44" s="4">
        <v>0.06</v>
      </c>
      <c r="CR44" s="4">
        <v>0.06</v>
      </c>
      <c r="CS44" s="4">
        <v>0.06</v>
      </c>
      <c r="CT44" s="4">
        <v>0.06</v>
      </c>
      <c r="CU44" s="4">
        <v>0.06</v>
      </c>
      <c r="CV44" s="4">
        <v>0.06</v>
      </c>
      <c r="CW44" s="4">
        <v>0.06</v>
      </c>
      <c r="CX44" s="4">
        <v>0.06</v>
      </c>
      <c r="CY44" s="4">
        <v>0.06</v>
      </c>
      <c r="CZ44" s="4">
        <v>0.06</v>
      </c>
      <c r="DA44" s="4">
        <v>7.0000000000000007E-2</v>
      </c>
      <c r="DB44" s="4">
        <v>7.0000000000000007E-2</v>
      </c>
      <c r="DC44" s="4">
        <v>7.0000000000000007E-2</v>
      </c>
      <c r="DD44" s="4">
        <v>7.0000000000000007E-2</v>
      </c>
      <c r="DE44" s="4">
        <v>7.0000000000000007E-2</v>
      </c>
      <c r="DF44" s="4">
        <v>7.0000000000000007E-2</v>
      </c>
      <c r="DG44" s="4">
        <v>7.0000000000000007E-2</v>
      </c>
      <c r="DH44" s="4">
        <v>7.0000000000000007E-2</v>
      </c>
      <c r="DI44" s="4">
        <v>7.0000000000000007E-2</v>
      </c>
      <c r="DJ44" s="4">
        <v>7.0000000000000007E-2</v>
      </c>
      <c r="DK44" s="4">
        <v>7.0000000000000007E-2</v>
      </c>
      <c r="DL44" s="4">
        <v>7.0000000000000007E-2</v>
      </c>
      <c r="DM44" s="4">
        <v>7.0000000000000007E-2</v>
      </c>
      <c r="DN44" s="4">
        <v>7.0000000000000007E-2</v>
      </c>
      <c r="DO44" s="4">
        <v>7.0000000000000007E-2</v>
      </c>
      <c r="DP44" s="4">
        <v>7.0000000000000007E-2</v>
      </c>
      <c r="DQ44" s="4">
        <v>7.0000000000000007E-2</v>
      </c>
      <c r="DR44" s="4">
        <v>7.0000000000000007E-2</v>
      </c>
      <c r="DS44" s="4">
        <v>7.0000000000000007E-2</v>
      </c>
      <c r="DT44" s="4">
        <v>7.0000000000000007E-2</v>
      </c>
      <c r="DU44" s="4">
        <v>7.0000000000000007E-2</v>
      </c>
      <c r="DV44" s="4">
        <v>7.0000000000000007E-2</v>
      </c>
      <c r="DW44" s="4">
        <v>7.0000000000000007E-2</v>
      </c>
      <c r="DX44" s="4">
        <v>7.0000000000000007E-2</v>
      </c>
      <c r="DY44" s="7"/>
      <c r="DZ44" s="7"/>
      <c r="EA44" s="7"/>
      <c r="EB44" s="7"/>
      <c r="EC44" s="7"/>
      <c r="ED44" s="7"/>
      <c r="EE44" s="7"/>
      <c r="EF44" s="7"/>
      <c r="EG44" s="7"/>
      <c r="EH44" s="7"/>
      <c r="EI44" s="7"/>
      <c r="EJ44" s="7"/>
      <c r="EK44" s="7"/>
      <c r="EL44" s="7"/>
      <c r="EM44" s="7"/>
      <c r="EN44" s="7"/>
      <c r="EO44" s="7"/>
      <c r="EP44" s="7"/>
      <c r="EQ44" s="7"/>
      <c r="ER44" s="7"/>
      <c r="ES44" s="7"/>
      <c r="ET44" s="7"/>
      <c r="EU44" s="7"/>
      <c r="EV44" s="7"/>
      <c r="EW44" s="7"/>
      <c r="EX44" s="7"/>
      <c r="EY44" s="7"/>
      <c r="EZ44" s="7"/>
      <c r="FA44" s="7"/>
      <c r="FB44" s="7"/>
      <c r="FC44" s="7"/>
      <c r="FD44" s="7"/>
      <c r="FE44" s="7"/>
      <c r="FF44" s="7"/>
      <c r="FG44" s="7"/>
      <c r="FH44" s="7"/>
      <c r="FI44" s="7"/>
      <c r="FJ44" s="7"/>
      <c r="FK44" s="7"/>
      <c r="FL44" s="7"/>
      <c r="FM44" s="7"/>
      <c r="FN44" s="7"/>
      <c r="FO44" s="7"/>
      <c r="FP44" s="7"/>
      <c r="FQ44" s="7"/>
      <c r="FR44" s="7"/>
      <c r="FS44" s="7"/>
      <c r="FT44" s="7"/>
    </row>
    <row r="45" spans="1:176" ht="15" customHeight="1" x14ac:dyDescent="0.35">
      <c r="A45" s="73" t="s">
        <v>61</v>
      </c>
      <c r="B45" s="15">
        <v>0</v>
      </c>
      <c r="C45" s="15">
        <v>0</v>
      </c>
      <c r="D45" s="15">
        <v>0</v>
      </c>
      <c r="E45" s="15">
        <v>0</v>
      </c>
      <c r="F45" s="15">
        <v>0</v>
      </c>
      <c r="G45" s="15">
        <v>0</v>
      </c>
      <c r="H45" s="15">
        <v>0</v>
      </c>
      <c r="I45" s="15">
        <v>0</v>
      </c>
      <c r="J45" s="15">
        <v>0</v>
      </c>
      <c r="K45" s="15">
        <v>0</v>
      </c>
      <c r="L45" s="15">
        <v>0</v>
      </c>
      <c r="M45" s="15">
        <v>0</v>
      </c>
      <c r="N45" s="15">
        <v>0</v>
      </c>
      <c r="O45" s="15">
        <v>0</v>
      </c>
      <c r="P45" s="15">
        <v>0</v>
      </c>
      <c r="Q45" s="15">
        <v>0</v>
      </c>
      <c r="R45" s="15">
        <v>0</v>
      </c>
      <c r="S45" s="15">
        <v>0</v>
      </c>
      <c r="T45" s="15">
        <v>0</v>
      </c>
      <c r="U45" s="15">
        <v>0</v>
      </c>
      <c r="V45" s="15">
        <v>0</v>
      </c>
      <c r="W45" s="15">
        <v>0</v>
      </c>
      <c r="X45" s="15">
        <v>0</v>
      </c>
      <c r="Y45" s="15">
        <v>0</v>
      </c>
      <c r="Z45" s="15">
        <v>0</v>
      </c>
      <c r="AA45" s="15">
        <v>0</v>
      </c>
      <c r="AB45" s="15">
        <v>0</v>
      </c>
      <c r="AC45" s="15">
        <v>0</v>
      </c>
      <c r="AD45" s="15">
        <v>0</v>
      </c>
      <c r="AE45" s="15">
        <v>0</v>
      </c>
      <c r="AF45" s="4">
        <v>0</v>
      </c>
      <c r="AG45" s="4">
        <v>0</v>
      </c>
      <c r="AH45" s="4">
        <v>0</v>
      </c>
      <c r="AI45" s="4">
        <v>0</v>
      </c>
      <c r="AJ45" s="4">
        <v>0</v>
      </c>
      <c r="AK45" s="4">
        <v>0</v>
      </c>
      <c r="AL45" s="4">
        <v>0</v>
      </c>
      <c r="AM45" s="4">
        <v>0</v>
      </c>
      <c r="AN45" s="4">
        <v>0</v>
      </c>
      <c r="AO45" s="4">
        <v>0</v>
      </c>
      <c r="AP45" s="4">
        <v>0</v>
      </c>
      <c r="AQ45" s="4">
        <v>0</v>
      </c>
      <c r="AR45" s="4">
        <v>0</v>
      </c>
      <c r="AS45" s="4">
        <v>0</v>
      </c>
      <c r="AT45" s="4">
        <v>0</v>
      </c>
      <c r="AU45" s="4">
        <v>0</v>
      </c>
      <c r="AV45" s="4">
        <v>0</v>
      </c>
      <c r="AW45" s="4">
        <v>0</v>
      </c>
      <c r="AX45" s="4">
        <v>0</v>
      </c>
      <c r="AY45" s="4">
        <v>0</v>
      </c>
      <c r="AZ45" s="4">
        <v>0</v>
      </c>
      <c r="BA45" s="4">
        <v>0</v>
      </c>
      <c r="BB45" s="4">
        <v>0</v>
      </c>
      <c r="BC45" s="4">
        <v>0</v>
      </c>
      <c r="BD45" s="4">
        <v>0</v>
      </c>
      <c r="BE45" s="4">
        <v>0</v>
      </c>
      <c r="BF45" s="4">
        <v>0</v>
      </c>
      <c r="BG45" s="4">
        <v>0</v>
      </c>
      <c r="BH45" s="4">
        <v>0</v>
      </c>
      <c r="BI45" s="4">
        <v>0</v>
      </c>
      <c r="BJ45" s="4">
        <v>0</v>
      </c>
      <c r="BK45" s="4">
        <v>0</v>
      </c>
      <c r="BL45" s="4">
        <v>0.02</v>
      </c>
      <c r="BM45" s="4">
        <v>0.02</v>
      </c>
      <c r="BN45" s="4">
        <v>0.02</v>
      </c>
      <c r="BO45" s="4">
        <v>0.02</v>
      </c>
      <c r="BP45" s="4">
        <v>0.02</v>
      </c>
      <c r="BQ45" s="4">
        <v>0.02</v>
      </c>
      <c r="BR45" s="4">
        <v>0.02</v>
      </c>
      <c r="BS45" s="4">
        <v>0.03</v>
      </c>
      <c r="BT45" s="4">
        <v>3.2500000000000001E-2</v>
      </c>
      <c r="BU45" s="4">
        <v>3.2500000000000001E-2</v>
      </c>
      <c r="BV45" s="4">
        <v>0.04</v>
      </c>
      <c r="BW45" s="4">
        <v>0.04</v>
      </c>
      <c r="BX45" s="4">
        <v>0.04</v>
      </c>
      <c r="BY45" s="4">
        <v>0.04</v>
      </c>
      <c r="BZ45" s="4">
        <v>0.04</v>
      </c>
      <c r="CA45" s="4">
        <v>0.04</v>
      </c>
      <c r="CB45" s="4">
        <v>0.04</v>
      </c>
      <c r="CC45" s="4">
        <v>0.04</v>
      </c>
      <c r="CD45" s="4">
        <v>0.04</v>
      </c>
      <c r="CE45" s="4">
        <v>0.04</v>
      </c>
      <c r="CF45" s="4">
        <v>0.04</v>
      </c>
      <c r="CG45" s="4">
        <v>0.04</v>
      </c>
      <c r="CH45" s="4">
        <v>0.04</v>
      </c>
      <c r="CI45" s="4">
        <v>4.1250000000000002E-2</v>
      </c>
      <c r="CJ45" s="4">
        <v>4.1250000000000002E-2</v>
      </c>
      <c r="CK45" s="4">
        <v>0.06</v>
      </c>
      <c r="CL45" s="4">
        <v>0.06</v>
      </c>
      <c r="CM45" s="4">
        <v>0.06</v>
      </c>
      <c r="CN45" s="4">
        <v>6.25E-2</v>
      </c>
      <c r="CO45" s="4">
        <v>6.25E-2</v>
      </c>
      <c r="CP45" s="4">
        <v>6.25E-2</v>
      </c>
      <c r="CQ45" s="4">
        <v>6.25E-2</v>
      </c>
      <c r="CR45" s="4">
        <v>6.25E-2</v>
      </c>
      <c r="CS45" s="4">
        <v>6.25E-2</v>
      </c>
      <c r="CT45" s="4">
        <v>6.25E-2</v>
      </c>
      <c r="CU45" s="4">
        <v>6.25E-2</v>
      </c>
      <c r="CV45" s="4">
        <v>6.25E-2</v>
      </c>
      <c r="CW45" s="4">
        <v>6.25E-2</v>
      </c>
      <c r="CX45" s="4">
        <v>6.25E-2</v>
      </c>
      <c r="CY45" s="4">
        <v>6.25E-2</v>
      </c>
      <c r="CZ45" s="4">
        <v>6.25E-2</v>
      </c>
      <c r="DA45" s="4">
        <v>6.25E-2</v>
      </c>
      <c r="DB45" s="4">
        <v>6.25E-2</v>
      </c>
      <c r="DC45" s="4">
        <v>6.25E-2</v>
      </c>
      <c r="DD45" s="4">
        <v>6.25E-2</v>
      </c>
      <c r="DE45" s="4">
        <v>6.25E-2</v>
      </c>
      <c r="DF45" s="4">
        <v>6.25E-2</v>
      </c>
      <c r="DG45" s="4">
        <v>6.25E-2</v>
      </c>
      <c r="DH45" s="4">
        <v>6.25E-2</v>
      </c>
      <c r="DI45" s="4">
        <v>6.25E-2</v>
      </c>
      <c r="DJ45" s="4">
        <v>6.25E-2</v>
      </c>
      <c r="DK45" s="4">
        <v>6.25E-2</v>
      </c>
      <c r="DL45" s="4">
        <v>6.25E-2</v>
      </c>
      <c r="DM45" s="4">
        <v>6.25E-2</v>
      </c>
      <c r="DN45" s="4">
        <v>6.25E-2</v>
      </c>
      <c r="DO45" s="4">
        <v>6.25E-2</v>
      </c>
      <c r="DP45" s="4">
        <v>6.25E-2</v>
      </c>
      <c r="DQ45" s="4">
        <v>6.25E-2</v>
      </c>
      <c r="DR45" s="4">
        <v>6.25E-2</v>
      </c>
      <c r="DS45" s="4">
        <v>6.25E-2</v>
      </c>
      <c r="DT45" s="4">
        <v>6.25E-2</v>
      </c>
      <c r="DU45" s="4">
        <v>6.25E-2</v>
      </c>
      <c r="DV45" s="4">
        <v>6.25E-2</v>
      </c>
      <c r="DW45" s="4">
        <v>6.25E-2</v>
      </c>
      <c r="DX45" s="4">
        <v>6.25E-2</v>
      </c>
      <c r="DY45" s="7"/>
      <c r="DZ45" s="7"/>
      <c r="EA45" s="7"/>
      <c r="EB45" s="7"/>
      <c r="EC45" s="7"/>
      <c r="ED45" s="7"/>
      <c r="EE45" s="7"/>
      <c r="EF45" s="7"/>
      <c r="EG45" s="7"/>
      <c r="EH45" s="7"/>
      <c r="EI45" s="7"/>
      <c r="EJ45" s="7"/>
      <c r="EK45" s="7"/>
      <c r="EL45" s="7"/>
      <c r="EM45" s="7"/>
      <c r="EN45" s="7"/>
      <c r="EO45" s="7"/>
      <c r="EP45" s="7"/>
      <c r="EQ45" s="7"/>
      <c r="ER45" s="7"/>
      <c r="ES45" s="7"/>
      <c r="ET45" s="7"/>
      <c r="EU45" s="7"/>
      <c r="EV45" s="7"/>
      <c r="EW45" s="7"/>
      <c r="EX45" s="7"/>
      <c r="EY45" s="7"/>
      <c r="EZ45" s="7"/>
      <c r="FA45" s="7"/>
      <c r="FB45" s="7"/>
      <c r="FC45" s="7"/>
      <c r="FD45" s="7"/>
      <c r="FE45" s="7"/>
      <c r="FF45" s="7"/>
      <c r="FG45" s="7"/>
      <c r="FH45" s="7"/>
      <c r="FI45" s="7"/>
      <c r="FJ45" s="7"/>
      <c r="FK45" s="7"/>
      <c r="FL45" s="7"/>
      <c r="FM45" s="7"/>
      <c r="FN45" s="7"/>
      <c r="FO45" s="7"/>
      <c r="FP45" s="7"/>
      <c r="FQ45" s="7"/>
      <c r="FR45" s="7"/>
      <c r="FS45" s="7"/>
      <c r="FT45" s="7"/>
    </row>
    <row r="46" spans="1:176" ht="15" customHeight="1" x14ac:dyDescent="0.35">
      <c r="A46" s="73" t="s">
        <v>62</v>
      </c>
      <c r="B46" s="15">
        <v>0</v>
      </c>
      <c r="C46" s="15">
        <v>0</v>
      </c>
      <c r="D46" s="15">
        <v>0</v>
      </c>
      <c r="E46" s="15">
        <v>0</v>
      </c>
      <c r="F46" s="15">
        <v>0</v>
      </c>
      <c r="G46" s="15">
        <v>0</v>
      </c>
      <c r="H46" s="15">
        <v>0</v>
      </c>
      <c r="I46" s="15">
        <v>0</v>
      </c>
      <c r="J46" s="15">
        <v>0</v>
      </c>
      <c r="K46" s="15">
        <v>0</v>
      </c>
      <c r="L46" s="15">
        <v>0</v>
      </c>
      <c r="M46" s="15">
        <v>0</v>
      </c>
      <c r="N46" s="15">
        <v>0</v>
      </c>
      <c r="O46" s="15">
        <v>0</v>
      </c>
      <c r="P46" s="15">
        <v>0</v>
      </c>
      <c r="Q46" s="15">
        <v>0</v>
      </c>
      <c r="R46" s="15">
        <v>0</v>
      </c>
      <c r="S46" s="15">
        <v>0</v>
      </c>
      <c r="T46" s="15">
        <v>0</v>
      </c>
      <c r="U46" s="15">
        <v>0</v>
      </c>
      <c r="V46" s="15">
        <v>0</v>
      </c>
      <c r="W46" s="15">
        <v>0</v>
      </c>
      <c r="X46" s="15">
        <v>0</v>
      </c>
      <c r="Y46" s="15">
        <v>0</v>
      </c>
      <c r="Z46" s="15">
        <v>0</v>
      </c>
      <c r="AA46" s="15">
        <v>0</v>
      </c>
      <c r="AB46" s="15">
        <v>0</v>
      </c>
      <c r="AC46" s="15">
        <v>0</v>
      </c>
      <c r="AD46" s="15">
        <v>0</v>
      </c>
      <c r="AE46" s="15">
        <v>0</v>
      </c>
      <c r="AF46" s="4">
        <v>0</v>
      </c>
      <c r="AG46" s="4">
        <v>0</v>
      </c>
      <c r="AH46" s="4">
        <v>0</v>
      </c>
      <c r="AI46" s="4">
        <v>0.02</v>
      </c>
      <c r="AJ46" s="4">
        <v>0.02</v>
      </c>
      <c r="AK46" s="4">
        <v>0.02</v>
      </c>
      <c r="AL46" s="4">
        <v>0.02</v>
      </c>
      <c r="AM46" s="4">
        <v>0.02</v>
      </c>
      <c r="AN46" s="4">
        <v>0.02</v>
      </c>
      <c r="AO46" s="4">
        <v>0.02</v>
      </c>
      <c r="AP46" s="4">
        <v>0.02</v>
      </c>
      <c r="AQ46" s="4">
        <v>0.02</v>
      </c>
      <c r="AR46" s="4">
        <v>0.02</v>
      </c>
      <c r="AS46" s="4">
        <v>0.02</v>
      </c>
      <c r="AT46" s="4">
        <v>0.02</v>
      </c>
      <c r="AU46" s="4">
        <v>0.02</v>
      </c>
      <c r="AV46" s="4">
        <v>0.02</v>
      </c>
      <c r="AW46" s="4">
        <v>0.02</v>
      </c>
      <c r="AX46" s="4">
        <v>0.02</v>
      </c>
      <c r="AY46" s="4">
        <v>0.02</v>
      </c>
      <c r="AZ46" s="4">
        <v>0.02</v>
      </c>
      <c r="BA46" s="4">
        <v>0.02</v>
      </c>
      <c r="BB46" s="4">
        <v>0.02</v>
      </c>
      <c r="BC46" s="4">
        <v>0.02</v>
      </c>
      <c r="BD46" s="4">
        <v>0.02</v>
      </c>
      <c r="BE46" s="4">
        <v>0.02</v>
      </c>
      <c r="BF46" s="4">
        <v>0.02</v>
      </c>
      <c r="BG46" s="4">
        <v>0.02</v>
      </c>
      <c r="BH46" s="4">
        <v>0.02</v>
      </c>
      <c r="BI46" s="4">
        <v>0.02</v>
      </c>
      <c r="BJ46" s="4">
        <v>0.02</v>
      </c>
      <c r="BK46" s="4">
        <v>2.5000000000000001E-2</v>
      </c>
      <c r="BL46" s="4">
        <v>2.5000000000000001E-2</v>
      </c>
      <c r="BM46" s="4">
        <v>2.5000000000000001E-2</v>
      </c>
      <c r="BN46" s="4">
        <v>2.5000000000000001E-2</v>
      </c>
      <c r="BO46" s="4">
        <v>0.03</v>
      </c>
      <c r="BP46" s="4">
        <v>0.03</v>
      </c>
      <c r="BQ46" s="4">
        <v>0.03</v>
      </c>
      <c r="BR46" s="4">
        <v>0.03</v>
      </c>
      <c r="BS46" s="4">
        <v>0.04</v>
      </c>
      <c r="BT46" s="4">
        <v>0.04</v>
      </c>
      <c r="BU46" s="4">
        <v>0.04</v>
      </c>
      <c r="BV46" s="4">
        <v>0.04</v>
      </c>
      <c r="BW46" s="4">
        <v>0.04</v>
      </c>
      <c r="BX46" s="4">
        <v>0.04</v>
      </c>
      <c r="BY46" s="4">
        <v>0.04</v>
      </c>
      <c r="BZ46" s="4">
        <v>0.04</v>
      </c>
      <c r="CA46" s="4">
        <v>0.04</v>
      </c>
      <c r="CB46" s="4">
        <v>0.04</v>
      </c>
      <c r="CC46" s="4">
        <v>0.04</v>
      </c>
      <c r="CD46" s="4">
        <v>0.04</v>
      </c>
      <c r="CE46" s="4">
        <v>0.04</v>
      </c>
      <c r="CF46" s="4">
        <v>0.04</v>
      </c>
      <c r="CG46" s="4">
        <v>4.6249999999999999E-2</v>
      </c>
      <c r="CH46" s="4">
        <v>4.3439999999999999E-2</v>
      </c>
      <c r="CI46" s="4">
        <v>4.6249999999999999E-2</v>
      </c>
      <c r="CJ46" s="4">
        <v>4.5937499999999999E-2</v>
      </c>
      <c r="CK46" s="4">
        <v>5.0937499999999997E-2</v>
      </c>
      <c r="CL46" s="4">
        <v>5.0937499999999997E-2</v>
      </c>
      <c r="CM46" s="4">
        <v>5.0937499999999997E-2</v>
      </c>
      <c r="CN46" s="4">
        <v>0.05</v>
      </c>
      <c r="CO46" s="4">
        <v>0.05</v>
      </c>
      <c r="CP46" s="4">
        <v>0.05</v>
      </c>
      <c r="CQ46" s="4">
        <v>0.05</v>
      </c>
      <c r="CR46" s="4">
        <v>4.8750000000000002E-2</v>
      </c>
      <c r="CS46" s="4">
        <v>4.8750000000000002E-2</v>
      </c>
      <c r="CT46" s="4">
        <v>4.8750000000000002E-2</v>
      </c>
      <c r="CU46" s="4">
        <v>4.7500000000000001E-2</v>
      </c>
      <c r="CV46" s="4">
        <v>4.7500000000000001E-2</v>
      </c>
      <c r="CW46" s="4">
        <v>4.7500000000000001E-2</v>
      </c>
      <c r="CX46" s="4">
        <v>4.7500000000000001E-2</v>
      </c>
      <c r="CY46" s="4">
        <v>4.7500000000000001E-2</v>
      </c>
      <c r="CZ46" s="4">
        <v>4.7500000000000001E-2</v>
      </c>
      <c r="DA46" s="4">
        <v>4.7500000000000001E-2</v>
      </c>
      <c r="DB46" s="4">
        <v>4.7500000000000001E-2</v>
      </c>
      <c r="DC46" s="4">
        <v>4.7500000000000001E-2</v>
      </c>
      <c r="DD46" s="4">
        <v>4.7500000000000001E-2</v>
      </c>
      <c r="DE46" s="4">
        <v>4.7500000000000001E-2</v>
      </c>
      <c r="DF46" s="4">
        <v>4.65E-2</v>
      </c>
      <c r="DG46" s="4">
        <v>4.65E-2</v>
      </c>
      <c r="DH46" s="4">
        <v>4.7E-2</v>
      </c>
      <c r="DI46" s="4">
        <v>4.7E-2</v>
      </c>
      <c r="DJ46" s="4">
        <v>4.7E-2</v>
      </c>
      <c r="DK46" s="4">
        <v>4.7E-2</v>
      </c>
      <c r="DL46" s="4">
        <v>4.7E-2</v>
      </c>
      <c r="DM46" s="4">
        <v>4.7E-2</v>
      </c>
      <c r="DN46" s="4">
        <v>4.7E-2</v>
      </c>
      <c r="DO46" s="4">
        <v>4.7E-2</v>
      </c>
      <c r="DP46" s="4">
        <v>4.7E-2</v>
      </c>
      <c r="DQ46" s="4">
        <v>4.8500000000000001E-2</v>
      </c>
      <c r="DR46" s="4">
        <v>4.8500000000000001E-2</v>
      </c>
      <c r="DS46" s="4">
        <v>4.8500000000000001E-2</v>
      </c>
      <c r="DT46" s="4">
        <v>4.8500000000000001E-2</v>
      </c>
      <c r="DU46" s="4">
        <v>4.8500000000000001E-2</v>
      </c>
      <c r="DV46" s="4">
        <v>4.8500000000000001E-2</v>
      </c>
      <c r="DW46" s="4">
        <v>4.8500000000000001E-2</v>
      </c>
      <c r="DX46" s="4">
        <v>4.8500000000000001E-2</v>
      </c>
      <c r="DY46" s="7"/>
      <c r="DZ46" s="7"/>
      <c r="EA46" s="7"/>
      <c r="EB46" s="7"/>
      <c r="EC46" s="7"/>
      <c r="ED46" s="7"/>
      <c r="EE46" s="7"/>
      <c r="EF46" s="7"/>
      <c r="EG46" s="7"/>
      <c r="EH46" s="7"/>
      <c r="EI46" s="7"/>
      <c r="EJ46" s="7"/>
      <c r="EK46" s="7"/>
      <c r="EL46" s="7"/>
      <c r="EM46" s="7"/>
      <c r="EN46" s="7"/>
      <c r="EO46" s="7"/>
      <c r="EP46" s="7"/>
      <c r="EQ46" s="7"/>
      <c r="ER46" s="7"/>
      <c r="ES46" s="7"/>
      <c r="ET46" s="7"/>
      <c r="EU46" s="7"/>
      <c r="EV46" s="7"/>
      <c r="EW46" s="7"/>
      <c r="EX46" s="7"/>
      <c r="EY46" s="7"/>
      <c r="EZ46" s="7"/>
      <c r="FA46" s="7"/>
      <c r="FB46" s="7"/>
      <c r="FC46" s="7"/>
      <c r="FD46" s="7"/>
      <c r="FE46" s="7"/>
      <c r="FF46" s="7"/>
      <c r="FG46" s="7"/>
      <c r="FH46" s="7"/>
      <c r="FI46" s="7"/>
      <c r="FJ46" s="7"/>
      <c r="FK46" s="7"/>
      <c r="FL46" s="7"/>
      <c r="FM46" s="7"/>
      <c r="FN46" s="7"/>
      <c r="FO46" s="7"/>
      <c r="FP46" s="7"/>
      <c r="FQ46" s="7"/>
      <c r="FR46" s="7"/>
      <c r="FS46" s="7"/>
      <c r="FT46" s="7"/>
    </row>
    <row r="47" spans="1:176" ht="15" customHeight="1" x14ac:dyDescent="0.35">
      <c r="A47" s="73" t="s">
        <v>63</v>
      </c>
      <c r="B47" s="15">
        <v>0</v>
      </c>
      <c r="C47" s="15">
        <v>0</v>
      </c>
      <c r="D47" s="15">
        <v>0</v>
      </c>
      <c r="E47" s="15">
        <v>0</v>
      </c>
      <c r="F47" s="15">
        <v>0</v>
      </c>
      <c r="G47" s="15">
        <v>0</v>
      </c>
      <c r="H47" s="15">
        <v>0</v>
      </c>
      <c r="I47" s="15">
        <v>0</v>
      </c>
      <c r="J47" s="15">
        <v>0</v>
      </c>
      <c r="K47" s="15">
        <v>0</v>
      </c>
      <c r="L47" s="15">
        <v>0</v>
      </c>
      <c r="M47" s="15">
        <v>0</v>
      </c>
      <c r="N47" s="15">
        <v>0</v>
      </c>
      <c r="O47" s="15">
        <v>0</v>
      </c>
      <c r="P47" s="15">
        <v>0</v>
      </c>
      <c r="Q47" s="15">
        <v>0</v>
      </c>
      <c r="R47" s="15">
        <v>0</v>
      </c>
      <c r="S47" s="15">
        <v>0</v>
      </c>
      <c r="T47" s="15">
        <v>0</v>
      </c>
      <c r="U47" s="15">
        <v>0</v>
      </c>
      <c r="V47" s="15">
        <v>0</v>
      </c>
      <c r="W47" s="15">
        <v>0</v>
      </c>
      <c r="X47" s="15">
        <v>0</v>
      </c>
      <c r="Y47" s="15">
        <v>0</v>
      </c>
      <c r="Z47" s="15">
        <v>0</v>
      </c>
      <c r="AA47" s="15">
        <v>0</v>
      </c>
      <c r="AB47" s="15">
        <v>0</v>
      </c>
      <c r="AC47" s="15">
        <v>0</v>
      </c>
      <c r="AD47" s="15">
        <v>0</v>
      </c>
      <c r="AE47" s="15">
        <v>0</v>
      </c>
      <c r="AF47" s="4">
        <v>0</v>
      </c>
      <c r="AG47" s="4">
        <v>0</v>
      </c>
      <c r="AH47" s="4">
        <v>0</v>
      </c>
      <c r="AI47" s="4">
        <v>0</v>
      </c>
      <c r="AJ47" s="4">
        <v>0</v>
      </c>
      <c r="AK47" s="4">
        <v>0</v>
      </c>
      <c r="AL47" s="4">
        <v>0</v>
      </c>
      <c r="AM47" s="4">
        <v>0</v>
      </c>
      <c r="AN47" s="4">
        <v>0</v>
      </c>
      <c r="AO47" s="4">
        <v>0</v>
      </c>
      <c r="AP47" s="4">
        <v>0</v>
      </c>
      <c r="AQ47" s="4">
        <v>0</v>
      </c>
      <c r="AR47" s="4">
        <v>0</v>
      </c>
      <c r="AS47" s="4">
        <v>0</v>
      </c>
      <c r="AT47" s="4">
        <v>0</v>
      </c>
      <c r="AU47" s="4">
        <v>0</v>
      </c>
      <c r="AV47" s="4">
        <v>0</v>
      </c>
      <c r="AW47" s="4">
        <v>0</v>
      </c>
      <c r="AX47" s="4">
        <v>0</v>
      </c>
      <c r="AY47" s="4">
        <v>0</v>
      </c>
      <c r="AZ47" s="4">
        <v>0</v>
      </c>
      <c r="BA47" s="4">
        <v>0</v>
      </c>
      <c r="BB47" s="4">
        <v>0</v>
      </c>
      <c r="BC47" s="4">
        <v>0</v>
      </c>
      <c r="BD47" s="4">
        <v>0</v>
      </c>
      <c r="BE47" s="4">
        <v>0</v>
      </c>
      <c r="BF47" s="4">
        <v>0</v>
      </c>
      <c r="BG47" s="4">
        <v>0</v>
      </c>
      <c r="BH47" s="4">
        <v>0</v>
      </c>
      <c r="BI47" s="4">
        <v>0</v>
      </c>
      <c r="BJ47" s="4">
        <v>0</v>
      </c>
      <c r="BK47" s="4">
        <v>0</v>
      </c>
      <c r="BL47" s="4">
        <v>0</v>
      </c>
      <c r="BM47" s="4">
        <v>0</v>
      </c>
      <c r="BN47" s="4">
        <v>0</v>
      </c>
      <c r="BO47" s="4">
        <v>0</v>
      </c>
      <c r="BP47" s="4">
        <v>0</v>
      </c>
      <c r="BQ47" s="4">
        <v>0</v>
      </c>
      <c r="BR47" s="4">
        <v>0</v>
      </c>
      <c r="BS47" s="4">
        <v>0</v>
      </c>
      <c r="BT47" s="4">
        <v>0.03</v>
      </c>
      <c r="BU47" s="4">
        <v>0.03</v>
      </c>
      <c r="BV47" s="4">
        <v>0.03</v>
      </c>
      <c r="BW47" s="4">
        <v>0.03</v>
      </c>
      <c r="BX47" s="4">
        <v>0.03</v>
      </c>
      <c r="BY47" s="4">
        <v>0.03</v>
      </c>
      <c r="BZ47" s="4">
        <v>0.03</v>
      </c>
      <c r="CA47" s="4">
        <v>0.03</v>
      </c>
      <c r="CB47" s="4">
        <v>0.03</v>
      </c>
      <c r="CC47" s="4">
        <v>0.03</v>
      </c>
      <c r="CD47" s="4">
        <v>0.03</v>
      </c>
      <c r="CE47" s="4">
        <v>0.03</v>
      </c>
      <c r="CF47" s="4">
        <v>0.04</v>
      </c>
      <c r="CG47" s="4">
        <v>0.04</v>
      </c>
      <c r="CH47" s="4">
        <v>0.04</v>
      </c>
      <c r="CI47" s="4">
        <v>0.04</v>
      </c>
      <c r="CJ47" s="4">
        <v>0.04</v>
      </c>
      <c r="CK47" s="4">
        <v>0.04</v>
      </c>
      <c r="CL47" s="4">
        <v>0.04</v>
      </c>
      <c r="CM47" s="4">
        <v>0.04</v>
      </c>
      <c r="CN47" s="4">
        <v>0.04</v>
      </c>
      <c r="CO47" s="4">
        <v>0.05</v>
      </c>
      <c r="CP47" s="4">
        <v>0.05</v>
      </c>
      <c r="CQ47" s="4">
        <v>0.05</v>
      </c>
      <c r="CR47" s="4">
        <v>0.05</v>
      </c>
      <c r="CS47" s="4">
        <v>0.05</v>
      </c>
      <c r="CT47" s="4">
        <v>0.05</v>
      </c>
      <c r="CU47" s="4">
        <v>0.05</v>
      </c>
      <c r="CV47" s="4">
        <v>0.05</v>
      </c>
      <c r="CW47" s="4">
        <v>0.05</v>
      </c>
      <c r="CX47" s="4">
        <v>0.05</v>
      </c>
      <c r="CY47" s="4">
        <v>0.05</v>
      </c>
      <c r="CZ47" s="4">
        <v>0.05</v>
      </c>
      <c r="DA47" s="4">
        <v>0.05</v>
      </c>
      <c r="DB47" s="4">
        <v>0.06</v>
      </c>
      <c r="DC47" s="4">
        <v>0.06</v>
      </c>
      <c r="DD47" s="4">
        <v>0.06</v>
      </c>
      <c r="DE47" s="4">
        <v>0.06</v>
      </c>
      <c r="DF47" s="4">
        <v>0.06</v>
      </c>
      <c r="DG47" s="4">
        <v>0.06</v>
      </c>
      <c r="DH47" s="4">
        <v>0.06</v>
      </c>
      <c r="DI47" s="4">
        <v>0.06</v>
      </c>
      <c r="DJ47" s="4">
        <v>0.06</v>
      </c>
      <c r="DK47" s="4">
        <v>0.06</v>
      </c>
      <c r="DL47" s="4">
        <v>0.06</v>
      </c>
      <c r="DM47" s="4">
        <v>0.06</v>
      </c>
      <c r="DN47" s="4">
        <v>0.06</v>
      </c>
      <c r="DO47" s="4">
        <v>0.06</v>
      </c>
      <c r="DP47" s="4">
        <v>0.06</v>
      </c>
      <c r="DQ47" s="4">
        <v>0.06</v>
      </c>
      <c r="DR47" s="4">
        <v>0.06</v>
      </c>
      <c r="DS47" s="4">
        <v>0.06</v>
      </c>
      <c r="DT47" s="4">
        <v>0.06</v>
      </c>
      <c r="DU47" s="4">
        <v>0.06</v>
      </c>
      <c r="DV47" s="4">
        <v>0.06</v>
      </c>
      <c r="DW47" s="4">
        <v>0.06</v>
      </c>
      <c r="DX47" s="4">
        <v>0.06</v>
      </c>
      <c r="DY47" s="7"/>
      <c r="DZ47" s="7"/>
      <c r="EA47" s="7"/>
      <c r="EB47" s="7"/>
      <c r="EC47" s="7"/>
      <c r="ED47" s="7"/>
      <c r="EE47" s="7"/>
      <c r="EF47" s="7"/>
      <c r="EG47" s="7"/>
      <c r="EH47" s="7"/>
      <c r="EI47" s="7"/>
      <c r="EJ47" s="7"/>
      <c r="EK47" s="7"/>
      <c r="EL47" s="7"/>
      <c r="EM47" s="7"/>
      <c r="EN47" s="7"/>
      <c r="EO47" s="7"/>
      <c r="EP47" s="7"/>
      <c r="EQ47" s="7"/>
      <c r="ER47" s="7"/>
      <c r="ES47" s="7"/>
      <c r="ET47" s="7"/>
      <c r="EU47" s="7"/>
      <c r="EV47" s="7"/>
      <c r="EW47" s="7"/>
      <c r="EX47" s="7"/>
      <c r="EY47" s="7"/>
      <c r="EZ47" s="7"/>
      <c r="FA47" s="7"/>
      <c r="FB47" s="7"/>
      <c r="FC47" s="7"/>
      <c r="FD47" s="7"/>
      <c r="FE47" s="7"/>
      <c r="FF47" s="7"/>
      <c r="FG47" s="7"/>
      <c r="FH47" s="7"/>
      <c r="FI47" s="7"/>
      <c r="FJ47" s="7"/>
      <c r="FK47" s="7"/>
      <c r="FL47" s="7"/>
      <c r="FM47" s="7"/>
      <c r="FN47" s="7"/>
      <c r="FO47" s="7"/>
      <c r="FP47" s="7"/>
      <c r="FQ47" s="7"/>
      <c r="FR47" s="7"/>
      <c r="FS47" s="7"/>
      <c r="FT47" s="7"/>
    </row>
    <row r="48" spans="1:176" ht="15" customHeight="1" x14ac:dyDescent="0.35">
      <c r="A48" s="73" t="s">
        <v>64</v>
      </c>
      <c r="B48" s="15">
        <v>0</v>
      </c>
      <c r="C48" s="15">
        <v>0</v>
      </c>
      <c r="D48" s="15">
        <v>0</v>
      </c>
      <c r="E48" s="15">
        <v>0</v>
      </c>
      <c r="F48" s="15">
        <v>0</v>
      </c>
      <c r="G48" s="15">
        <v>0</v>
      </c>
      <c r="H48" s="15">
        <v>0</v>
      </c>
      <c r="I48" s="15">
        <v>0</v>
      </c>
      <c r="J48" s="15">
        <v>0</v>
      </c>
      <c r="K48" s="15">
        <v>0</v>
      </c>
      <c r="L48" s="15">
        <v>0</v>
      </c>
      <c r="M48" s="15">
        <v>0</v>
      </c>
      <c r="N48" s="15">
        <v>0</v>
      </c>
      <c r="O48" s="15">
        <v>0</v>
      </c>
      <c r="P48" s="15">
        <v>0</v>
      </c>
      <c r="Q48" s="15">
        <v>0</v>
      </c>
      <c r="R48" s="15">
        <v>0</v>
      </c>
      <c r="S48" s="15">
        <v>0</v>
      </c>
      <c r="T48" s="15">
        <v>0</v>
      </c>
      <c r="U48" s="15">
        <v>0</v>
      </c>
      <c r="V48" s="15">
        <v>0</v>
      </c>
      <c r="W48" s="15">
        <v>0</v>
      </c>
      <c r="X48" s="15">
        <v>0</v>
      </c>
      <c r="Y48" s="15">
        <v>0</v>
      </c>
      <c r="Z48" s="15">
        <v>0</v>
      </c>
      <c r="AA48" s="15">
        <v>0</v>
      </c>
      <c r="AB48" s="15">
        <v>0</v>
      </c>
      <c r="AC48" s="15">
        <v>0</v>
      </c>
      <c r="AD48" s="15">
        <v>0</v>
      </c>
      <c r="AE48" s="15">
        <v>0</v>
      </c>
      <c r="AF48" s="4">
        <v>0</v>
      </c>
      <c r="AG48" s="4">
        <v>0</v>
      </c>
      <c r="AH48" s="4">
        <v>0</v>
      </c>
      <c r="AI48" s="4">
        <v>0</v>
      </c>
      <c r="AJ48" s="4">
        <v>0</v>
      </c>
      <c r="AK48" s="4">
        <v>0</v>
      </c>
      <c r="AL48" s="4">
        <v>0</v>
      </c>
      <c r="AM48" s="4">
        <v>0</v>
      </c>
      <c r="AN48" s="4">
        <v>0</v>
      </c>
      <c r="AO48" s="4">
        <v>0</v>
      </c>
      <c r="AP48" s="4">
        <v>0</v>
      </c>
      <c r="AQ48" s="4">
        <v>0</v>
      </c>
      <c r="AR48" s="4">
        <v>0</v>
      </c>
      <c r="AS48" s="4">
        <v>0</v>
      </c>
      <c r="AT48" s="4">
        <v>0</v>
      </c>
      <c r="AU48" s="4">
        <v>0</v>
      </c>
      <c r="AV48" s="4">
        <v>0</v>
      </c>
      <c r="AW48" s="4">
        <v>0</v>
      </c>
      <c r="AX48" s="4">
        <v>0</v>
      </c>
      <c r="AY48" s="4">
        <v>0</v>
      </c>
      <c r="AZ48" s="4">
        <v>0</v>
      </c>
      <c r="BA48" s="4">
        <v>0</v>
      </c>
      <c r="BB48" s="4">
        <v>0</v>
      </c>
      <c r="BC48" s="4">
        <v>0</v>
      </c>
      <c r="BD48" s="4">
        <v>0</v>
      </c>
      <c r="BE48" s="4">
        <v>0</v>
      </c>
      <c r="BF48" s="4">
        <v>0</v>
      </c>
      <c r="BG48" s="4">
        <v>0</v>
      </c>
      <c r="BH48" s="4">
        <v>0</v>
      </c>
      <c r="BI48" s="4">
        <v>0</v>
      </c>
      <c r="BJ48" s="4">
        <v>0</v>
      </c>
      <c r="BK48" s="4">
        <v>0</v>
      </c>
      <c r="BL48" s="4">
        <v>0</v>
      </c>
      <c r="BM48" s="4">
        <v>0</v>
      </c>
      <c r="BN48" s="4">
        <v>0</v>
      </c>
      <c r="BO48" s="4">
        <v>0</v>
      </c>
      <c r="BP48" s="4">
        <v>0.02</v>
      </c>
      <c r="BQ48" s="4">
        <v>0.02</v>
      </c>
      <c r="BR48" s="4">
        <v>0.03</v>
      </c>
      <c r="BS48" s="4">
        <v>0.03</v>
      </c>
      <c r="BT48" s="4">
        <v>0.03</v>
      </c>
      <c r="BU48" s="4">
        <v>0.03</v>
      </c>
      <c r="BV48" s="4">
        <v>0.03</v>
      </c>
      <c r="BW48" s="4">
        <v>0.03</v>
      </c>
      <c r="BX48" s="4">
        <v>0.03</v>
      </c>
      <c r="BY48" s="4">
        <v>0.03</v>
      </c>
      <c r="BZ48" s="4">
        <v>0.03</v>
      </c>
      <c r="CA48" s="4">
        <v>0.03</v>
      </c>
      <c r="CB48" s="4">
        <v>0.03</v>
      </c>
      <c r="CC48" s="4">
        <v>0.03</v>
      </c>
      <c r="CD48" s="4">
        <v>0.03</v>
      </c>
      <c r="CE48" s="4">
        <v>0.03</v>
      </c>
      <c r="CF48" s="4">
        <v>0.03</v>
      </c>
      <c r="CG48" s="4">
        <v>0.03</v>
      </c>
      <c r="CH48" s="4">
        <v>0.03</v>
      </c>
      <c r="CI48" s="4">
        <v>0.03</v>
      </c>
      <c r="CJ48" s="4">
        <v>0.03</v>
      </c>
      <c r="CK48" s="4">
        <v>3.5000000000000003E-2</v>
      </c>
      <c r="CL48" s="4">
        <v>3.5000000000000003E-2</v>
      </c>
      <c r="CM48" s="4">
        <v>3.5000000000000003E-2</v>
      </c>
      <c r="CN48" s="4">
        <v>3.5000000000000003E-2</v>
      </c>
      <c r="CO48" s="4">
        <v>3.5000000000000003E-2</v>
      </c>
      <c r="CP48" s="4">
        <v>3.5000000000000003E-2</v>
      </c>
      <c r="CQ48" s="4">
        <v>3.5000000000000003E-2</v>
      </c>
      <c r="CR48" s="4">
        <v>3.5000000000000003E-2</v>
      </c>
      <c r="CS48" s="4">
        <v>3.5000000000000003E-2</v>
      </c>
      <c r="CT48" s="4">
        <v>3.5000000000000003E-2</v>
      </c>
      <c r="CU48" s="4">
        <v>3.5000000000000003E-2</v>
      </c>
      <c r="CV48" s="4">
        <v>3.5000000000000003E-2</v>
      </c>
      <c r="CW48" s="4">
        <v>3.5000000000000003E-2</v>
      </c>
      <c r="CX48" s="4">
        <v>3.5000000000000003E-2</v>
      </c>
      <c r="CY48" s="4">
        <v>3.5000000000000003E-2</v>
      </c>
      <c r="CZ48" s="4">
        <v>3.5000000000000003E-2</v>
      </c>
      <c r="DA48" s="4">
        <v>3.5000000000000003E-2</v>
      </c>
      <c r="DB48" s="4">
        <v>0.04</v>
      </c>
      <c r="DC48" s="4">
        <v>0.04</v>
      </c>
      <c r="DD48" s="4">
        <v>0.04</v>
      </c>
      <c r="DE48" s="4">
        <v>0.04</v>
      </c>
      <c r="DF48" s="4">
        <v>0.04</v>
      </c>
      <c r="DG48" s="4">
        <v>0.04</v>
      </c>
      <c r="DH48" s="4">
        <v>0.04</v>
      </c>
      <c r="DI48" s="4">
        <v>0.04</v>
      </c>
      <c r="DJ48" s="4">
        <v>0.04</v>
      </c>
      <c r="DK48" s="4">
        <v>4.2999999999999997E-2</v>
      </c>
      <c r="DL48" s="4">
        <v>4.2999999999999997E-2</v>
      </c>
      <c r="DM48" s="4">
        <v>4.2999999999999997E-2</v>
      </c>
      <c r="DN48" s="4">
        <v>4.2999999999999997E-2</v>
      </c>
      <c r="DO48" s="4">
        <v>4.2999999999999997E-2</v>
      </c>
      <c r="DP48" s="4">
        <v>4.2999999999999997E-2</v>
      </c>
      <c r="DQ48" s="4">
        <v>4.2999999999999997E-2</v>
      </c>
      <c r="DR48" s="4">
        <v>4.2999999999999997E-2</v>
      </c>
      <c r="DS48" s="4">
        <v>4.2999999999999997E-2</v>
      </c>
      <c r="DT48" s="4">
        <v>4.2999999999999997E-2</v>
      </c>
      <c r="DU48" s="4">
        <v>4.2999999999999997E-2</v>
      </c>
      <c r="DV48" s="4">
        <v>4.2999999999999997E-2</v>
      </c>
      <c r="DW48" s="4">
        <v>4.2999999999999997E-2</v>
      </c>
      <c r="DX48" s="4">
        <v>4.2999999999999997E-2</v>
      </c>
      <c r="DY48" s="7"/>
      <c r="DZ48" s="7"/>
      <c r="EA48" s="7"/>
      <c r="EB48" s="7"/>
      <c r="EC48" s="7"/>
      <c r="ED48" s="7"/>
      <c r="EE48" s="7"/>
      <c r="EF48" s="7"/>
      <c r="EG48" s="7"/>
      <c r="EH48" s="7"/>
      <c r="EI48" s="7"/>
      <c r="EJ48" s="7"/>
      <c r="EK48" s="7"/>
      <c r="EL48" s="7"/>
      <c r="EM48" s="7"/>
      <c r="EN48" s="7"/>
      <c r="EO48" s="7"/>
      <c r="EP48" s="7"/>
      <c r="EQ48" s="7"/>
      <c r="ER48" s="7"/>
      <c r="ES48" s="7"/>
      <c r="ET48" s="7"/>
      <c r="EU48" s="7"/>
      <c r="EV48" s="7"/>
      <c r="EW48" s="7"/>
      <c r="EX48" s="7"/>
      <c r="EY48" s="7"/>
      <c r="EZ48" s="7"/>
      <c r="FA48" s="7"/>
      <c r="FB48" s="7"/>
      <c r="FC48" s="7"/>
      <c r="FD48" s="7"/>
      <c r="FE48" s="7"/>
      <c r="FF48" s="7"/>
      <c r="FG48" s="7"/>
      <c r="FH48" s="7"/>
      <c r="FI48" s="7"/>
      <c r="FJ48" s="7"/>
      <c r="FK48" s="7"/>
      <c r="FL48" s="7"/>
      <c r="FM48" s="7"/>
      <c r="FN48" s="7"/>
      <c r="FO48" s="7"/>
      <c r="FP48" s="7"/>
      <c r="FQ48" s="7"/>
      <c r="FR48" s="7"/>
      <c r="FS48" s="7"/>
      <c r="FT48" s="7"/>
    </row>
    <row r="49" spans="1:176" ht="15" customHeight="1" x14ac:dyDescent="0.35">
      <c r="A49" s="73" t="s">
        <v>65</v>
      </c>
      <c r="B49" s="15">
        <v>0</v>
      </c>
      <c r="C49" s="15">
        <v>0</v>
      </c>
      <c r="D49" s="15">
        <v>0</v>
      </c>
      <c r="E49" s="15">
        <v>0</v>
      </c>
      <c r="F49" s="15">
        <v>0</v>
      </c>
      <c r="G49" s="15">
        <v>0</v>
      </c>
      <c r="H49" s="15">
        <v>0</v>
      </c>
      <c r="I49" s="15">
        <v>0</v>
      </c>
      <c r="J49" s="15">
        <v>0</v>
      </c>
      <c r="K49" s="15">
        <v>0</v>
      </c>
      <c r="L49" s="15">
        <v>0</v>
      </c>
      <c r="M49" s="15">
        <v>0</v>
      </c>
      <c r="N49" s="15">
        <v>0</v>
      </c>
      <c r="O49" s="15">
        <v>0</v>
      </c>
      <c r="P49" s="15">
        <v>0</v>
      </c>
      <c r="Q49" s="15">
        <v>0</v>
      </c>
      <c r="R49" s="15">
        <v>0</v>
      </c>
      <c r="S49" s="15">
        <v>0</v>
      </c>
      <c r="T49" s="15">
        <v>0</v>
      </c>
      <c r="U49" s="15">
        <v>0</v>
      </c>
      <c r="V49" s="15">
        <v>0</v>
      </c>
      <c r="W49" s="15">
        <v>0</v>
      </c>
      <c r="X49" s="15">
        <v>0</v>
      </c>
      <c r="Y49" s="15">
        <v>0</v>
      </c>
      <c r="Z49" s="15">
        <v>0</v>
      </c>
      <c r="AA49" s="15">
        <v>0</v>
      </c>
      <c r="AB49" s="15">
        <v>0</v>
      </c>
      <c r="AC49" s="15">
        <v>0</v>
      </c>
      <c r="AD49" s="15">
        <v>0</v>
      </c>
      <c r="AE49" s="15">
        <v>0</v>
      </c>
      <c r="AF49" s="4">
        <v>0</v>
      </c>
      <c r="AG49" s="4">
        <v>0</v>
      </c>
      <c r="AH49" s="4">
        <v>0</v>
      </c>
      <c r="AI49" s="4">
        <v>0</v>
      </c>
      <c r="AJ49" s="4">
        <v>0</v>
      </c>
      <c r="AK49" s="4">
        <v>0.02</v>
      </c>
      <c r="AL49" s="4">
        <v>0.02</v>
      </c>
      <c r="AM49" s="4">
        <v>0.02</v>
      </c>
      <c r="AN49" s="4">
        <v>0.02</v>
      </c>
      <c r="AO49" s="4">
        <v>0.02</v>
      </c>
      <c r="AP49" s="4">
        <v>0.02</v>
      </c>
      <c r="AQ49" s="4">
        <v>0.03</v>
      </c>
      <c r="AR49" s="4">
        <v>0.03</v>
      </c>
      <c r="AS49" s="4">
        <v>0.03</v>
      </c>
      <c r="AT49" s="4">
        <v>0.03</v>
      </c>
      <c r="AU49" s="4">
        <v>0.03</v>
      </c>
      <c r="AV49" s="4">
        <v>0.03</v>
      </c>
      <c r="AW49" s="4">
        <v>0.03</v>
      </c>
      <c r="AX49" s="4">
        <v>0.03</v>
      </c>
      <c r="AY49" s="4">
        <v>0.03</v>
      </c>
      <c r="AZ49" s="4">
        <v>0.03</v>
      </c>
      <c r="BA49" s="4">
        <v>0.03</v>
      </c>
      <c r="BB49" s="4">
        <v>0.03</v>
      </c>
      <c r="BC49" s="4">
        <v>0.03</v>
      </c>
      <c r="BD49" s="4">
        <v>0.03</v>
      </c>
      <c r="BE49" s="4">
        <v>3.3329999999999999E-2</v>
      </c>
      <c r="BF49" s="4">
        <v>3.3329999999999999E-2</v>
      </c>
      <c r="BG49" s="4">
        <v>3.3329999999999999E-2</v>
      </c>
      <c r="BH49" s="4">
        <v>3.3329999999999999E-2</v>
      </c>
      <c r="BI49" s="4">
        <v>0.04</v>
      </c>
      <c r="BJ49" s="4">
        <v>0.04</v>
      </c>
      <c r="BK49" s="4">
        <v>0.04</v>
      </c>
      <c r="BL49" s="4">
        <v>0.04</v>
      </c>
      <c r="BM49" s="4">
        <v>0.04</v>
      </c>
      <c r="BN49" s="4">
        <v>0.04</v>
      </c>
      <c r="BO49" s="4">
        <v>4.2000000000000003E-2</v>
      </c>
      <c r="BP49" s="4">
        <v>4.2000000000000003E-2</v>
      </c>
      <c r="BQ49" s="4">
        <v>4.4999999999999998E-2</v>
      </c>
      <c r="BR49" s="4">
        <v>4.4999999999999998E-2</v>
      </c>
      <c r="BS49" s="4">
        <v>4.4999999999999998E-2</v>
      </c>
      <c r="BT49" s="4">
        <v>4.4999999999999998E-2</v>
      </c>
      <c r="BU49" s="4">
        <v>4.4999999999999998E-2</v>
      </c>
      <c r="BV49" s="4">
        <v>4.4999999999999998E-2</v>
      </c>
      <c r="BW49" s="4">
        <v>4.4999999999999998E-2</v>
      </c>
      <c r="BX49" s="4">
        <v>4.4999999999999998E-2</v>
      </c>
      <c r="BY49" s="4">
        <v>4.4999999999999998E-2</v>
      </c>
      <c r="BZ49" s="4">
        <v>4.5999999999999999E-2</v>
      </c>
      <c r="CA49" s="4">
        <v>4.5999999999999999E-2</v>
      </c>
      <c r="CB49" s="4">
        <v>4.5999999999999999E-2</v>
      </c>
      <c r="CC49" s="4">
        <v>4.4999999999999998E-2</v>
      </c>
      <c r="CD49" s="4">
        <v>4.4999999999999998E-2</v>
      </c>
      <c r="CE49" s="4">
        <v>5.5E-2</v>
      </c>
      <c r="CF49" s="4">
        <v>5.3999999999999999E-2</v>
      </c>
      <c r="CG49" s="4">
        <v>6.5000000000000002E-2</v>
      </c>
      <c r="CH49" s="4">
        <v>6.5000000000000002E-2</v>
      </c>
      <c r="CI49" s="4">
        <v>6.5000000000000002E-2</v>
      </c>
      <c r="CJ49" s="4">
        <v>6.5000000000000002E-2</v>
      </c>
      <c r="CK49" s="4">
        <v>6.5000000000000002E-2</v>
      </c>
      <c r="CL49" s="4">
        <v>6.5000000000000002E-2</v>
      </c>
      <c r="CM49" s="4">
        <v>6.5000000000000002E-2</v>
      </c>
      <c r="CN49" s="4">
        <v>6.5000000000000002E-2</v>
      </c>
      <c r="CO49" s="4">
        <v>6.5000000000000002E-2</v>
      </c>
      <c r="CP49" s="4">
        <v>6.5000000000000002E-2</v>
      </c>
      <c r="CQ49" s="4">
        <v>6.5000000000000002E-2</v>
      </c>
      <c r="CR49" s="4">
        <v>6.5000000000000002E-2</v>
      </c>
      <c r="CS49" s="4">
        <v>6.5000000000000002E-2</v>
      </c>
      <c r="CT49" s="4">
        <v>6.5000000000000002E-2</v>
      </c>
      <c r="CU49" s="4">
        <v>6.5000000000000002E-2</v>
      </c>
      <c r="CV49" s="4">
        <v>6.5000000000000002E-2</v>
      </c>
      <c r="CW49" s="4">
        <v>6.5000000000000002E-2</v>
      </c>
      <c r="CX49" s="4">
        <v>6.5000000000000002E-2</v>
      </c>
      <c r="CY49" s="4">
        <v>6.5000000000000002E-2</v>
      </c>
      <c r="CZ49" s="4">
        <v>6.5000000000000002E-2</v>
      </c>
      <c r="DA49" s="4">
        <v>6.5000000000000002E-2</v>
      </c>
      <c r="DB49" s="4">
        <v>6.5000000000000002E-2</v>
      </c>
      <c r="DC49" s="4">
        <v>6.5000000000000002E-2</v>
      </c>
      <c r="DD49" s="4">
        <v>6.5000000000000002E-2</v>
      </c>
      <c r="DE49" s="4">
        <v>6.5000000000000002E-2</v>
      </c>
      <c r="DF49" s="4">
        <v>6.5000000000000002E-2</v>
      </c>
      <c r="DG49" s="4">
        <v>6.5000000000000002E-2</v>
      </c>
      <c r="DH49" s="4">
        <v>6.5000000000000002E-2</v>
      </c>
      <c r="DI49" s="4">
        <v>6.5000000000000002E-2</v>
      </c>
      <c r="DJ49" s="4">
        <v>6.5000000000000002E-2</v>
      </c>
      <c r="DK49" s="4">
        <v>6.5000000000000002E-2</v>
      </c>
      <c r="DL49" s="4">
        <v>6.5000000000000002E-2</v>
      </c>
      <c r="DM49" s="4">
        <v>6.5000000000000002E-2</v>
      </c>
      <c r="DN49" s="4">
        <v>6.5000000000000002E-2</v>
      </c>
      <c r="DO49" s="4">
        <v>6.5000000000000002E-2</v>
      </c>
      <c r="DP49" s="4">
        <v>6.5000000000000002E-2</v>
      </c>
      <c r="DQ49" s="4">
        <v>6.5000000000000002E-2</v>
      </c>
      <c r="DR49" s="4">
        <v>6.5000000000000002E-2</v>
      </c>
      <c r="DS49" s="4">
        <v>6.5000000000000002E-2</v>
      </c>
      <c r="DT49" s="4">
        <v>6.5000000000000002E-2</v>
      </c>
      <c r="DU49" s="4">
        <v>6.5000000000000002E-2</v>
      </c>
      <c r="DV49" s="4">
        <v>6.5000000000000002E-2</v>
      </c>
      <c r="DW49" s="4">
        <v>6.5000000000000002E-2</v>
      </c>
      <c r="DX49" s="4">
        <v>6.5000000000000002E-2</v>
      </c>
      <c r="DY49" s="7"/>
      <c r="DZ49" s="7"/>
      <c r="EA49" s="57"/>
      <c r="EB49" s="7"/>
      <c r="EC49" s="7"/>
      <c r="ED49" s="7"/>
      <c r="EE49" s="7"/>
      <c r="EF49" s="7"/>
      <c r="EG49" s="7"/>
      <c r="EH49" s="7"/>
      <c r="EI49" s="7"/>
      <c r="EJ49" s="7"/>
      <c r="EK49" s="7"/>
      <c r="EL49" s="7"/>
      <c r="EM49" s="7"/>
      <c r="EN49" s="7"/>
      <c r="EO49" s="7"/>
      <c r="EP49" s="7"/>
      <c r="EQ49" s="7"/>
      <c r="ER49" s="7"/>
      <c r="ES49" s="7"/>
      <c r="ET49" s="7"/>
      <c r="EU49" s="7"/>
      <c r="EV49" s="7"/>
      <c r="EW49" s="7"/>
      <c r="EX49" s="7"/>
      <c r="EY49" s="7"/>
      <c r="EZ49" s="7"/>
      <c r="FA49" s="7"/>
      <c r="FB49" s="7"/>
      <c r="FC49" s="7"/>
      <c r="FD49" s="7"/>
      <c r="FE49" s="7"/>
      <c r="FF49" s="7"/>
      <c r="FG49" s="7"/>
      <c r="FH49" s="7"/>
      <c r="FI49" s="7"/>
      <c r="FJ49" s="7"/>
      <c r="FK49" s="7"/>
      <c r="FL49" s="7"/>
      <c r="FM49" s="7"/>
      <c r="FN49" s="7"/>
      <c r="FO49" s="7"/>
      <c r="FP49" s="7"/>
      <c r="FQ49" s="7"/>
      <c r="FR49" s="7"/>
      <c r="FS49" s="7"/>
      <c r="FT49" s="7"/>
    </row>
    <row r="50" spans="1:176" ht="15" customHeight="1" x14ac:dyDescent="0.35">
      <c r="A50" s="73" t="s">
        <v>66</v>
      </c>
      <c r="B50" s="15">
        <v>0</v>
      </c>
      <c r="C50" s="15">
        <v>0</v>
      </c>
      <c r="D50" s="15">
        <v>0</v>
      </c>
      <c r="E50" s="15">
        <v>0</v>
      </c>
      <c r="F50" s="15">
        <v>0</v>
      </c>
      <c r="G50" s="15">
        <v>0</v>
      </c>
      <c r="H50" s="15">
        <v>0</v>
      </c>
      <c r="I50" s="15">
        <v>0</v>
      </c>
      <c r="J50" s="15">
        <v>0</v>
      </c>
      <c r="K50" s="15">
        <v>0</v>
      </c>
      <c r="L50" s="15">
        <v>0</v>
      </c>
      <c r="M50" s="15">
        <v>0</v>
      </c>
      <c r="N50" s="15">
        <v>0</v>
      </c>
      <c r="O50" s="15">
        <v>0</v>
      </c>
      <c r="P50" s="15">
        <v>0</v>
      </c>
      <c r="Q50" s="15">
        <v>0</v>
      </c>
      <c r="R50" s="15">
        <v>0</v>
      </c>
      <c r="S50" s="15">
        <v>0</v>
      </c>
      <c r="T50" s="15">
        <v>0</v>
      </c>
      <c r="U50" s="15">
        <v>0</v>
      </c>
      <c r="V50" s="15">
        <v>0</v>
      </c>
      <c r="W50" s="15">
        <v>0</v>
      </c>
      <c r="X50" s="15">
        <v>0</v>
      </c>
      <c r="Y50" s="15">
        <v>0</v>
      </c>
      <c r="Z50" s="15">
        <v>0</v>
      </c>
      <c r="AA50" s="15">
        <v>0</v>
      </c>
      <c r="AB50" s="15">
        <v>0</v>
      </c>
      <c r="AC50" s="15">
        <v>0</v>
      </c>
      <c r="AD50" s="15">
        <v>0</v>
      </c>
      <c r="AE50" s="15">
        <v>0</v>
      </c>
      <c r="AF50" s="4">
        <v>0</v>
      </c>
      <c r="AG50" s="4">
        <v>0</v>
      </c>
      <c r="AH50" s="4">
        <v>0</v>
      </c>
      <c r="AI50" s="4">
        <v>7.4999999999999997E-3</v>
      </c>
      <c r="AJ50" s="15">
        <v>0.02</v>
      </c>
      <c r="AK50" s="4">
        <v>0.02</v>
      </c>
      <c r="AL50" s="4">
        <v>0.02</v>
      </c>
      <c r="AM50" s="4">
        <v>0.02</v>
      </c>
      <c r="AN50" s="4">
        <v>0.02</v>
      </c>
      <c r="AO50" s="4">
        <v>0.02</v>
      </c>
      <c r="AP50" s="4">
        <v>0.02</v>
      </c>
      <c r="AQ50" s="4">
        <v>0.02</v>
      </c>
      <c r="AR50" s="4">
        <v>0.02</v>
      </c>
      <c r="AS50" s="4">
        <v>0.02</v>
      </c>
      <c r="AT50" s="4">
        <v>0.02</v>
      </c>
      <c r="AU50" s="4">
        <v>0.02</v>
      </c>
      <c r="AV50" s="4">
        <v>0.02</v>
      </c>
      <c r="AW50" s="4">
        <v>0.02</v>
      </c>
      <c r="AX50" s="4">
        <v>0.02</v>
      </c>
      <c r="AY50" s="4">
        <v>0.02</v>
      </c>
      <c r="AZ50" s="4">
        <v>0.02</v>
      </c>
      <c r="BA50" s="4">
        <v>0.02</v>
      </c>
      <c r="BB50" s="4">
        <v>0.02</v>
      </c>
      <c r="BC50" s="4">
        <v>0.02</v>
      </c>
      <c r="BD50" s="4">
        <v>0.02</v>
      </c>
      <c r="BE50" s="4">
        <v>0.02</v>
      </c>
      <c r="BF50" s="4">
        <v>0.02</v>
      </c>
      <c r="BG50" s="4">
        <v>0.02</v>
      </c>
      <c r="BH50" s="4">
        <v>0.02</v>
      </c>
      <c r="BI50" s="4">
        <v>0.02</v>
      </c>
      <c r="BJ50" s="4">
        <v>0.02</v>
      </c>
      <c r="BK50" s="4">
        <v>0.03</v>
      </c>
      <c r="BL50" s="4">
        <v>0.03</v>
      </c>
      <c r="BM50" s="4">
        <v>0.03</v>
      </c>
      <c r="BN50" s="4">
        <v>0.03</v>
      </c>
      <c r="BO50" s="4">
        <v>0.03</v>
      </c>
      <c r="BP50" s="4">
        <v>0.03</v>
      </c>
      <c r="BQ50" s="4">
        <v>0.03</v>
      </c>
      <c r="BR50" s="4">
        <v>0.03</v>
      </c>
      <c r="BS50" s="4">
        <v>0.03</v>
      </c>
      <c r="BT50" s="4">
        <v>0.03</v>
      </c>
      <c r="BU50" s="4">
        <v>0.03</v>
      </c>
      <c r="BV50" s="4">
        <v>0.03</v>
      </c>
      <c r="BW50" s="4">
        <v>0.03</v>
      </c>
      <c r="BX50" s="4">
        <v>0.03</v>
      </c>
      <c r="BY50" s="4">
        <v>0.03</v>
      </c>
      <c r="BZ50" s="4">
        <v>0.03</v>
      </c>
      <c r="CA50" s="4">
        <v>0.03</v>
      </c>
      <c r="CB50" s="4">
        <v>0.03</v>
      </c>
      <c r="CC50" s="4">
        <v>0.03</v>
      </c>
      <c r="CD50" s="4">
        <v>0.03</v>
      </c>
      <c r="CE50" s="4">
        <v>0.05</v>
      </c>
      <c r="CF50" s="4">
        <v>0.05</v>
      </c>
      <c r="CG50" s="4">
        <v>0.05</v>
      </c>
      <c r="CH50" s="4">
        <v>0.05</v>
      </c>
      <c r="CI50" s="4">
        <v>0.05</v>
      </c>
      <c r="CJ50" s="4">
        <v>0.05</v>
      </c>
      <c r="CK50" s="4">
        <v>0.05</v>
      </c>
      <c r="CL50" s="4">
        <v>0.06</v>
      </c>
      <c r="CM50" s="4">
        <v>0.06</v>
      </c>
      <c r="CN50" s="4">
        <v>0.06</v>
      </c>
      <c r="CO50" s="4">
        <v>0.06</v>
      </c>
      <c r="CP50" s="4">
        <v>0.06</v>
      </c>
      <c r="CQ50" s="4">
        <v>0.06</v>
      </c>
      <c r="CR50" s="4">
        <v>0.06</v>
      </c>
      <c r="CS50" s="4">
        <v>0.06</v>
      </c>
      <c r="CT50" s="4">
        <v>0.06</v>
      </c>
      <c r="CU50" s="4">
        <v>0.06</v>
      </c>
      <c r="CV50" s="4">
        <v>0.06</v>
      </c>
      <c r="CW50" s="4">
        <v>0.06</v>
      </c>
      <c r="CX50" s="4">
        <v>0.06</v>
      </c>
      <c r="CY50" s="4">
        <v>0.06</v>
      </c>
      <c r="CZ50" s="4">
        <v>0.06</v>
      </c>
      <c r="DA50" s="4">
        <v>0.06</v>
      </c>
      <c r="DB50" s="4">
        <v>0.06</v>
      </c>
      <c r="DC50" s="4">
        <v>0.06</v>
      </c>
      <c r="DD50" s="4">
        <v>0.06</v>
      </c>
      <c r="DE50" s="4">
        <v>0.06</v>
      </c>
      <c r="DF50" s="4">
        <v>0.06</v>
      </c>
      <c r="DG50" s="4">
        <v>0.06</v>
      </c>
      <c r="DH50" s="4">
        <v>0.06</v>
      </c>
      <c r="DI50" s="4">
        <v>0.06</v>
      </c>
      <c r="DJ50" s="4">
        <v>0.06</v>
      </c>
      <c r="DK50" s="4">
        <v>0.06</v>
      </c>
      <c r="DL50" s="4">
        <v>0.06</v>
      </c>
      <c r="DM50" s="4">
        <v>0.06</v>
      </c>
      <c r="DN50" s="4">
        <v>0.06</v>
      </c>
      <c r="DO50" s="4">
        <v>0.06</v>
      </c>
      <c r="DP50" s="4">
        <v>0.06</v>
      </c>
      <c r="DQ50" s="4">
        <v>0.06</v>
      </c>
      <c r="DR50" s="4">
        <v>0.06</v>
      </c>
      <c r="DS50" s="4">
        <v>0.06</v>
      </c>
      <c r="DT50" s="4">
        <v>0.06</v>
      </c>
      <c r="DU50" s="4">
        <v>0.06</v>
      </c>
      <c r="DV50" s="4">
        <v>0.06</v>
      </c>
      <c r="DW50" s="4">
        <v>0.06</v>
      </c>
      <c r="DX50" s="4">
        <v>0.06</v>
      </c>
      <c r="DY50" s="7"/>
      <c r="DZ50" s="7"/>
      <c r="EA50" s="7"/>
      <c r="EB50" s="7"/>
      <c r="EC50" s="7"/>
      <c r="ED50" s="7"/>
      <c r="EE50" s="7"/>
      <c r="EF50" s="7"/>
      <c r="EG50" s="7"/>
      <c r="EH50" s="7"/>
      <c r="EI50" s="7"/>
      <c r="EJ50" s="7"/>
      <c r="EK50" s="7"/>
      <c r="EL50" s="7"/>
      <c r="EM50" s="7"/>
      <c r="EN50" s="7"/>
      <c r="EO50" s="7"/>
      <c r="EP50" s="7"/>
      <c r="EQ50" s="7"/>
      <c r="ER50" s="7"/>
      <c r="ES50" s="7"/>
      <c r="ET50" s="7"/>
      <c r="EU50" s="7"/>
      <c r="EV50" s="7"/>
      <c r="EW50" s="7"/>
      <c r="EX50" s="7"/>
      <c r="EY50" s="7"/>
      <c r="EZ50" s="7"/>
      <c r="FA50" s="7"/>
      <c r="FB50" s="7"/>
      <c r="FC50" s="7"/>
      <c r="FD50" s="7"/>
      <c r="FE50" s="7"/>
      <c r="FF50" s="7"/>
      <c r="FG50" s="7"/>
      <c r="FH50" s="7"/>
      <c r="FI50" s="7"/>
      <c r="FJ50" s="7"/>
      <c r="FK50" s="7"/>
      <c r="FL50" s="7"/>
      <c r="FM50" s="7"/>
      <c r="FN50" s="7"/>
      <c r="FO50" s="7"/>
      <c r="FP50" s="7"/>
      <c r="FQ50" s="7"/>
      <c r="FR50" s="7"/>
      <c r="FS50" s="7"/>
      <c r="FT50" s="7"/>
    </row>
    <row r="51" spans="1:176" ht="15" customHeight="1" x14ac:dyDescent="0.35">
      <c r="A51" s="73" t="s">
        <v>67</v>
      </c>
      <c r="B51" s="15">
        <v>0</v>
      </c>
      <c r="C51" s="15">
        <v>0</v>
      </c>
      <c r="D51" s="15">
        <v>0</v>
      </c>
      <c r="E51" s="15">
        <v>0</v>
      </c>
      <c r="F51" s="15">
        <v>0</v>
      </c>
      <c r="G51" s="15">
        <v>0</v>
      </c>
      <c r="H51" s="15">
        <v>0</v>
      </c>
      <c r="I51" s="15">
        <v>0</v>
      </c>
      <c r="J51" s="15">
        <v>0</v>
      </c>
      <c r="K51" s="15">
        <v>0</v>
      </c>
      <c r="L51" s="15">
        <v>0</v>
      </c>
      <c r="M51" s="15">
        <v>0</v>
      </c>
      <c r="N51" s="15">
        <v>0</v>
      </c>
      <c r="O51" s="15">
        <v>0</v>
      </c>
      <c r="P51" s="15">
        <v>0</v>
      </c>
      <c r="Q51" s="15">
        <v>0</v>
      </c>
      <c r="R51" s="15">
        <v>0</v>
      </c>
      <c r="S51" s="15">
        <v>0</v>
      </c>
      <c r="T51" s="15">
        <v>0</v>
      </c>
      <c r="U51" s="15">
        <v>0</v>
      </c>
      <c r="V51" s="15">
        <v>0</v>
      </c>
      <c r="W51" s="15">
        <v>0</v>
      </c>
      <c r="X51" s="15">
        <v>0</v>
      </c>
      <c r="Y51" s="15">
        <v>0</v>
      </c>
      <c r="Z51" s="15">
        <v>0</v>
      </c>
      <c r="AA51" s="15">
        <v>0</v>
      </c>
      <c r="AB51" s="15">
        <v>0</v>
      </c>
      <c r="AC51" s="15">
        <v>0</v>
      </c>
      <c r="AD51" s="15">
        <v>0</v>
      </c>
      <c r="AE51" s="15">
        <v>0</v>
      </c>
      <c r="AF51" s="4">
        <v>0</v>
      </c>
      <c r="AG51" s="4">
        <v>0</v>
      </c>
      <c r="AH51" s="4">
        <v>0</v>
      </c>
      <c r="AI51" s="4">
        <v>0</v>
      </c>
      <c r="AJ51" s="4">
        <v>0</v>
      </c>
      <c r="AK51" s="4">
        <v>0</v>
      </c>
      <c r="AL51" s="4">
        <v>0</v>
      </c>
      <c r="AM51" s="4">
        <v>0</v>
      </c>
      <c r="AN51" s="4">
        <v>0</v>
      </c>
      <c r="AO51" s="4">
        <v>0</v>
      </c>
      <c r="AP51" s="4">
        <v>0</v>
      </c>
      <c r="AQ51" s="4">
        <v>0</v>
      </c>
      <c r="AR51" s="4">
        <v>0</v>
      </c>
      <c r="AS51" s="4">
        <v>0</v>
      </c>
      <c r="AT51" s="4">
        <v>0</v>
      </c>
      <c r="AU51" s="4">
        <v>0</v>
      </c>
      <c r="AV51" s="4">
        <v>0</v>
      </c>
      <c r="AW51" s="4">
        <v>0</v>
      </c>
      <c r="AX51" s="4">
        <v>0</v>
      </c>
      <c r="AY51" s="4">
        <v>0</v>
      </c>
      <c r="AZ51" s="4">
        <v>0</v>
      </c>
      <c r="BA51" s="4">
        <v>0</v>
      </c>
      <c r="BB51" s="4">
        <v>0</v>
      </c>
      <c r="BC51" s="4">
        <v>0</v>
      </c>
      <c r="BD51" s="4">
        <v>0</v>
      </c>
      <c r="BE51" s="4">
        <v>0</v>
      </c>
      <c r="BF51" s="4">
        <v>0</v>
      </c>
      <c r="BG51" s="4">
        <v>0</v>
      </c>
      <c r="BH51" s="4">
        <v>0</v>
      </c>
      <c r="BI51" s="4">
        <v>0</v>
      </c>
      <c r="BJ51" s="4">
        <v>0</v>
      </c>
      <c r="BK51" s="4">
        <v>0</v>
      </c>
      <c r="BL51" s="4">
        <v>0.03</v>
      </c>
      <c r="BM51" s="4">
        <v>0.03</v>
      </c>
      <c r="BN51" s="4">
        <v>0.03</v>
      </c>
      <c r="BO51" s="4">
        <v>0.03</v>
      </c>
      <c r="BP51" s="4">
        <v>0.03</v>
      </c>
      <c r="BQ51" s="4">
        <v>0.03</v>
      </c>
      <c r="BR51" s="4">
        <v>0.03</v>
      </c>
      <c r="BS51" s="4">
        <v>0.03</v>
      </c>
      <c r="BT51" s="4">
        <v>0.04</v>
      </c>
      <c r="BU51" s="4">
        <v>0.04</v>
      </c>
      <c r="BV51" s="4">
        <v>0.04</v>
      </c>
      <c r="BW51" s="4">
        <v>0.04</v>
      </c>
      <c r="BX51" s="4">
        <v>0.04</v>
      </c>
      <c r="BY51" s="4">
        <v>0.04</v>
      </c>
      <c r="BZ51" s="4">
        <v>0.04</v>
      </c>
      <c r="CA51" s="4">
        <v>0.04</v>
      </c>
      <c r="CB51" s="4">
        <v>0.04</v>
      </c>
      <c r="CC51" s="4">
        <v>0.04</v>
      </c>
      <c r="CD51" s="4">
        <v>0.04</v>
      </c>
      <c r="CE51" s="4">
        <v>0.04</v>
      </c>
      <c r="CF51" s="4">
        <v>0.05</v>
      </c>
      <c r="CG51" s="4">
        <v>0.05</v>
      </c>
      <c r="CH51" s="4">
        <v>0.05</v>
      </c>
      <c r="CI51" s="4">
        <v>0.05</v>
      </c>
      <c r="CJ51" s="4">
        <v>0.05</v>
      </c>
      <c r="CK51" s="4">
        <v>0.05</v>
      </c>
      <c r="CL51" s="4">
        <v>0.05</v>
      </c>
      <c r="CM51" s="4">
        <v>0.05</v>
      </c>
      <c r="CN51" s="4">
        <v>0.05</v>
      </c>
      <c r="CO51" s="4">
        <v>0.05</v>
      </c>
      <c r="CP51" s="4">
        <v>0.05</v>
      </c>
      <c r="CQ51" s="4">
        <v>0.05</v>
      </c>
      <c r="CR51" s="4">
        <v>0.05</v>
      </c>
      <c r="CS51" s="4">
        <v>0.05</v>
      </c>
      <c r="CT51" s="4">
        <v>0.05</v>
      </c>
      <c r="CU51" s="4">
        <v>0.05</v>
      </c>
      <c r="CV51" s="4">
        <v>0.05</v>
      </c>
      <c r="CW51" s="4">
        <v>0.05</v>
      </c>
      <c r="CX51" s="4">
        <v>0.05</v>
      </c>
      <c r="CY51" s="4">
        <v>0.05</v>
      </c>
      <c r="CZ51" s="4">
        <v>0.05</v>
      </c>
      <c r="DA51" s="4">
        <v>0.05</v>
      </c>
      <c r="DB51" s="4">
        <v>0.05</v>
      </c>
      <c r="DC51" s="4">
        <v>0.05</v>
      </c>
      <c r="DD51" s="4">
        <v>0.05</v>
      </c>
      <c r="DE51" s="4">
        <v>0.05</v>
      </c>
      <c r="DF51" s="4">
        <v>0.05</v>
      </c>
      <c r="DG51" s="4">
        <v>0.05</v>
      </c>
      <c r="DH51" s="4">
        <v>0.05</v>
      </c>
      <c r="DI51" s="4">
        <v>0.05</v>
      </c>
      <c r="DJ51" s="4">
        <v>0.05</v>
      </c>
      <c r="DK51" s="4">
        <v>0.05</v>
      </c>
      <c r="DL51" s="4">
        <v>0.05</v>
      </c>
      <c r="DM51" s="4">
        <v>0.05</v>
      </c>
      <c r="DN51" s="4">
        <v>0.05</v>
      </c>
      <c r="DO51" s="4">
        <v>0.05</v>
      </c>
      <c r="DP51" s="4">
        <v>0.05</v>
      </c>
      <c r="DQ51" s="4">
        <v>0.05</v>
      </c>
      <c r="DR51" s="4">
        <v>0.05</v>
      </c>
      <c r="DS51" s="4">
        <v>0.05</v>
      </c>
      <c r="DT51" s="4">
        <v>0.05</v>
      </c>
      <c r="DU51" s="4">
        <v>0.05</v>
      </c>
      <c r="DV51" s="4">
        <v>0.05</v>
      </c>
      <c r="DW51" s="4">
        <v>0.05</v>
      </c>
      <c r="DX51" s="4">
        <v>0.05</v>
      </c>
      <c r="DY51" s="7"/>
      <c r="DZ51" s="7"/>
      <c r="EA51" s="7"/>
      <c r="EB51" s="7"/>
      <c r="EC51" s="7"/>
      <c r="ED51" s="7"/>
      <c r="EE51" s="7"/>
      <c r="EF51" s="7"/>
      <c r="EG51" s="7"/>
      <c r="EH51" s="7"/>
      <c r="EI51" s="7"/>
      <c r="EJ51" s="7"/>
      <c r="EK51" s="7"/>
      <c r="EL51" s="7"/>
      <c r="EM51" s="7"/>
      <c r="EN51" s="7"/>
      <c r="EO51" s="7"/>
      <c r="EP51" s="7"/>
      <c r="EQ51" s="7"/>
      <c r="ER51" s="7"/>
      <c r="ES51" s="7"/>
      <c r="ET51" s="7"/>
      <c r="EU51" s="7"/>
      <c r="EV51" s="7"/>
      <c r="EW51" s="7"/>
      <c r="EX51" s="7"/>
      <c r="EY51" s="7"/>
      <c r="EZ51" s="7"/>
      <c r="FA51" s="7"/>
      <c r="FB51" s="7"/>
      <c r="FC51" s="7"/>
      <c r="FD51" s="7"/>
      <c r="FE51" s="7"/>
      <c r="FF51" s="7"/>
      <c r="FG51" s="7"/>
      <c r="FH51" s="7"/>
      <c r="FI51" s="7"/>
      <c r="FJ51" s="7"/>
      <c r="FK51" s="7"/>
      <c r="FL51" s="7"/>
      <c r="FM51" s="7"/>
      <c r="FN51" s="7"/>
      <c r="FO51" s="7"/>
      <c r="FP51" s="7"/>
      <c r="FQ51" s="7"/>
      <c r="FR51" s="7"/>
      <c r="FS51" s="7"/>
      <c r="FT51" s="7"/>
    </row>
    <row r="52" spans="1:176" ht="15" customHeight="1" x14ac:dyDescent="0.35">
      <c r="A52" s="75" t="s">
        <v>68</v>
      </c>
      <c r="B52" s="15">
        <v>0</v>
      </c>
      <c r="C52" s="15">
        <v>0</v>
      </c>
      <c r="D52" s="15">
        <v>0</v>
      </c>
      <c r="E52" s="15">
        <v>0</v>
      </c>
      <c r="F52" s="15">
        <v>0</v>
      </c>
      <c r="G52" s="15">
        <v>0</v>
      </c>
      <c r="H52" s="15">
        <v>0</v>
      </c>
      <c r="I52" s="15">
        <v>0</v>
      </c>
      <c r="J52" s="15">
        <v>0</v>
      </c>
      <c r="K52" s="15">
        <v>0</v>
      </c>
      <c r="L52" s="15">
        <v>0</v>
      </c>
      <c r="M52" s="15">
        <v>0</v>
      </c>
      <c r="N52" s="15">
        <v>0</v>
      </c>
      <c r="O52" s="15">
        <v>0</v>
      </c>
      <c r="P52" s="15">
        <v>0</v>
      </c>
      <c r="Q52" s="15">
        <v>0</v>
      </c>
      <c r="R52" s="15">
        <v>0</v>
      </c>
      <c r="S52" s="15">
        <v>0</v>
      </c>
      <c r="T52" s="15">
        <v>0</v>
      </c>
      <c r="U52" s="15">
        <v>0</v>
      </c>
      <c r="V52" s="15">
        <v>0</v>
      </c>
      <c r="W52" s="15">
        <v>0</v>
      </c>
      <c r="X52" s="15">
        <v>0</v>
      </c>
      <c r="Y52" s="15">
        <v>0</v>
      </c>
      <c r="Z52" s="15">
        <v>0</v>
      </c>
      <c r="AA52" s="15">
        <v>0</v>
      </c>
      <c r="AB52" s="15">
        <v>0</v>
      </c>
      <c r="AC52" s="15">
        <v>0</v>
      </c>
      <c r="AD52" s="15">
        <v>0</v>
      </c>
      <c r="AE52" s="15">
        <v>0</v>
      </c>
      <c r="AF52" s="4">
        <v>0</v>
      </c>
      <c r="AG52" s="4">
        <v>0</v>
      </c>
      <c r="AH52" s="4">
        <v>0</v>
      </c>
      <c r="AI52" s="4">
        <v>0</v>
      </c>
      <c r="AJ52" s="4">
        <v>0</v>
      </c>
      <c r="AK52" s="4">
        <v>0.02</v>
      </c>
      <c r="AL52" s="4">
        <v>0.02</v>
      </c>
      <c r="AM52" s="4">
        <v>0.02</v>
      </c>
      <c r="AN52" s="4">
        <v>0.02</v>
      </c>
      <c r="AO52" s="4">
        <v>0.02</v>
      </c>
      <c r="AP52" s="4">
        <v>0.02</v>
      </c>
      <c r="AQ52" s="4">
        <v>0.02</v>
      </c>
      <c r="AR52" s="4">
        <v>0.02</v>
      </c>
      <c r="AS52" s="4">
        <v>0.02</v>
      </c>
      <c r="AT52" s="4">
        <v>0.02</v>
      </c>
      <c r="AU52" s="4">
        <v>0.02</v>
      </c>
      <c r="AV52" s="4">
        <v>0.02</v>
      </c>
      <c r="AW52" s="4">
        <v>0.02</v>
      </c>
      <c r="AX52" s="4">
        <v>0.02</v>
      </c>
      <c r="AY52" s="4">
        <v>0.02</v>
      </c>
      <c r="AZ52" s="4">
        <v>0.02</v>
      </c>
      <c r="BA52" s="4">
        <v>0.02</v>
      </c>
      <c r="BB52" s="4">
        <v>0.02</v>
      </c>
      <c r="BC52" s="4">
        <v>0.02</v>
      </c>
      <c r="BD52" s="4">
        <v>0.02</v>
      </c>
      <c r="BE52" s="4">
        <v>0.02</v>
      </c>
      <c r="BF52" s="4">
        <v>0.02</v>
      </c>
      <c r="BG52" s="4">
        <v>0.02</v>
      </c>
      <c r="BH52" s="4">
        <v>0.02</v>
      </c>
      <c r="BI52" s="4">
        <v>0.02</v>
      </c>
      <c r="BJ52" s="4">
        <v>0.02</v>
      </c>
      <c r="BK52" s="4">
        <v>0.02</v>
      </c>
      <c r="BL52" s="4">
        <v>0.02</v>
      </c>
      <c r="BM52" s="4">
        <v>0.02</v>
      </c>
      <c r="BN52" s="4">
        <v>0.02</v>
      </c>
      <c r="BO52" s="4">
        <v>0.02</v>
      </c>
      <c r="BP52" s="4">
        <v>2.5000000000000001E-2</v>
      </c>
      <c r="BQ52" s="4">
        <v>2.5000000000000001E-2</v>
      </c>
      <c r="BR52" s="4">
        <v>0.03</v>
      </c>
      <c r="BS52" s="4">
        <v>0.03</v>
      </c>
      <c r="BT52" s="4">
        <v>0.03</v>
      </c>
      <c r="BU52" s="4">
        <v>0.03</v>
      </c>
      <c r="BV52" s="4">
        <v>0.03</v>
      </c>
      <c r="BW52" s="4">
        <v>0.03</v>
      </c>
      <c r="BX52" s="4">
        <v>0.03</v>
      </c>
      <c r="BY52" s="4">
        <v>0.03</v>
      </c>
      <c r="BZ52" s="4">
        <v>0.03</v>
      </c>
      <c r="CA52" s="4">
        <v>0.03</v>
      </c>
      <c r="CB52" s="4">
        <v>0.03</v>
      </c>
      <c r="CC52" s="4">
        <v>0.03</v>
      </c>
      <c r="CD52" s="4">
        <v>0.03</v>
      </c>
      <c r="CE52" s="4">
        <v>0.03</v>
      </c>
      <c r="CF52" s="4">
        <v>0.03</v>
      </c>
      <c r="CG52" s="4">
        <v>0.03</v>
      </c>
      <c r="CH52" s="4">
        <v>0.03</v>
      </c>
      <c r="CI52" s="4">
        <v>0.03</v>
      </c>
      <c r="CJ52" s="4">
        <v>0.03</v>
      </c>
      <c r="CK52" s="4">
        <v>0.03</v>
      </c>
      <c r="CL52" s="4">
        <v>0.03</v>
      </c>
      <c r="CM52" s="4">
        <v>0.03</v>
      </c>
      <c r="CN52" s="4">
        <v>0.03</v>
      </c>
      <c r="CO52" s="4">
        <v>0.03</v>
      </c>
      <c r="CP52" s="4">
        <v>0.03</v>
      </c>
      <c r="CQ52" s="4">
        <v>0.04</v>
      </c>
      <c r="CR52" s="4">
        <v>0.04</v>
      </c>
      <c r="CS52" s="4">
        <v>0.04</v>
      </c>
      <c r="CT52" s="4">
        <v>0.04</v>
      </c>
      <c r="CU52" s="4">
        <v>0.04</v>
      </c>
      <c r="CV52" s="4">
        <v>0.04</v>
      </c>
      <c r="CW52" s="4">
        <v>0.04</v>
      </c>
      <c r="CX52" s="4">
        <v>0.04</v>
      </c>
      <c r="CY52" s="4">
        <v>0.04</v>
      </c>
      <c r="CZ52" s="4">
        <v>0.04</v>
      </c>
      <c r="DA52" s="4">
        <v>0.04</v>
      </c>
      <c r="DB52" s="4">
        <v>0.04</v>
      </c>
      <c r="DC52" s="4">
        <v>0.04</v>
      </c>
      <c r="DD52" s="4">
        <v>0.04</v>
      </c>
      <c r="DE52" s="4">
        <v>0.04</v>
      </c>
      <c r="DF52" s="4">
        <v>0.04</v>
      </c>
      <c r="DG52" s="4">
        <v>0.04</v>
      </c>
      <c r="DH52" s="4">
        <v>0.04</v>
      </c>
      <c r="DI52" s="4">
        <v>0.04</v>
      </c>
      <c r="DJ52" s="4">
        <v>0.04</v>
      </c>
      <c r="DK52" s="4">
        <v>0.04</v>
      </c>
      <c r="DL52" s="4">
        <v>0.04</v>
      </c>
      <c r="DM52" s="4">
        <v>0.04</v>
      </c>
      <c r="DN52" s="4">
        <v>0.04</v>
      </c>
      <c r="DO52" s="4">
        <v>0.04</v>
      </c>
      <c r="DP52" s="4">
        <v>0.04</v>
      </c>
      <c r="DQ52" s="4">
        <v>0.04</v>
      </c>
      <c r="DR52" s="4">
        <v>0.04</v>
      </c>
      <c r="DS52" s="4">
        <v>0.04</v>
      </c>
      <c r="DT52" s="4">
        <v>0.04</v>
      </c>
      <c r="DU52" s="4">
        <v>0.04</v>
      </c>
      <c r="DV52" s="4">
        <v>0.04</v>
      </c>
      <c r="DW52" s="4">
        <v>0.04</v>
      </c>
      <c r="DX52" s="4">
        <v>0.04</v>
      </c>
      <c r="DY52" s="7"/>
      <c r="DZ52" s="7"/>
      <c r="EA52" s="7"/>
      <c r="EB52" s="7"/>
      <c r="EC52" s="7"/>
      <c r="ED52" s="7"/>
      <c r="EE52" s="7"/>
      <c r="EF52" s="7"/>
      <c r="EG52" s="7"/>
      <c r="EH52" s="7"/>
      <c r="EI52" s="7"/>
      <c r="EJ52" s="7"/>
      <c r="EK52" s="7"/>
      <c r="EL52" s="7"/>
      <c r="EM52" s="7"/>
      <c r="EN52" s="7"/>
      <c r="EO52" s="7"/>
      <c r="EP52" s="7"/>
      <c r="EQ52" s="7"/>
      <c r="ER52" s="7"/>
      <c r="ES52" s="7"/>
      <c r="ET52" s="7"/>
      <c r="EU52" s="7"/>
      <c r="EV52" s="7"/>
      <c r="EW52" s="7"/>
      <c r="EX52" s="7"/>
      <c r="EY52" s="7"/>
      <c r="EZ52" s="7"/>
      <c r="FA52" s="7"/>
      <c r="FB52" s="7"/>
      <c r="FC52" s="7"/>
      <c r="FD52" s="7"/>
      <c r="FE52" s="7"/>
      <c r="FF52" s="7"/>
      <c r="FG52" s="7"/>
      <c r="FH52" s="7"/>
      <c r="FI52" s="7"/>
      <c r="FJ52" s="7"/>
      <c r="FK52" s="7"/>
      <c r="FL52" s="7"/>
      <c r="FM52" s="7"/>
      <c r="FN52" s="7"/>
      <c r="FO52" s="7"/>
      <c r="FP52" s="7"/>
      <c r="FQ52" s="7"/>
      <c r="FR52" s="7"/>
      <c r="FS52" s="7"/>
      <c r="FT52" s="7"/>
    </row>
    <row r="53" spans="1:176" ht="15" customHeight="1" x14ac:dyDescent="0.35">
      <c r="CX53" s="7"/>
      <c r="CY53" s="7"/>
      <c r="CZ53" s="7"/>
      <c r="DA53" s="7"/>
      <c r="DB53" s="7"/>
      <c r="DC53" s="7"/>
      <c r="DD53" s="7"/>
      <c r="DE53" s="7"/>
      <c r="DF53" s="7"/>
      <c r="DG53" s="7"/>
      <c r="DH53" s="7"/>
      <c r="DI53" s="7"/>
      <c r="DJ53" s="7"/>
      <c r="DK53" s="7"/>
      <c r="DL53" s="7"/>
      <c r="DM53" s="7"/>
      <c r="DN53" s="7"/>
      <c r="DO53" s="7"/>
      <c r="DP53" s="7"/>
      <c r="DQ53" s="7"/>
      <c r="DR53" s="7"/>
      <c r="DS53" s="7"/>
      <c r="DT53" s="7"/>
      <c r="DU53" s="7"/>
      <c r="DV53" s="7"/>
      <c r="DW53" s="7"/>
      <c r="DX53" s="7"/>
      <c r="DY53" s="7"/>
      <c r="DZ53" s="7"/>
      <c r="EA53" s="7"/>
      <c r="EB53" s="7"/>
      <c r="EC53" s="7"/>
      <c r="ED53" s="7"/>
      <c r="EE53" s="7"/>
      <c r="EF53" s="7"/>
      <c r="EG53" s="7"/>
      <c r="EH53" s="7"/>
      <c r="EI53" s="7"/>
      <c r="EJ53" s="7"/>
      <c r="EK53" s="7"/>
      <c r="EL53" s="7"/>
      <c r="EM53" s="7"/>
      <c r="EN53" s="7"/>
      <c r="EO53" s="7"/>
      <c r="EP53" s="7"/>
      <c r="EQ53" s="7"/>
      <c r="ER53" s="7"/>
      <c r="ES53" s="7"/>
      <c r="ET53" s="7"/>
      <c r="EU53" s="7"/>
      <c r="EV53" s="7"/>
      <c r="EW53" s="7"/>
      <c r="EX53" s="7"/>
      <c r="EY53" s="7"/>
      <c r="EZ53" s="7"/>
      <c r="FA53" s="7"/>
      <c r="FB53" s="7"/>
      <c r="FC53" s="7"/>
      <c r="FD53" s="7"/>
      <c r="FE53" s="7"/>
      <c r="FF53" s="7"/>
      <c r="FG53" s="7"/>
      <c r="FH53" s="7"/>
      <c r="FI53" s="7"/>
      <c r="FJ53" s="7"/>
      <c r="FK53" s="7"/>
      <c r="FL53" s="7"/>
      <c r="FM53" s="7"/>
      <c r="FN53" s="7"/>
      <c r="FO53" s="7"/>
      <c r="FP53" s="7"/>
      <c r="FQ53" s="7"/>
      <c r="FR53" s="7"/>
      <c r="FS53" s="7"/>
      <c r="FT53" s="7"/>
    </row>
    <row r="54" spans="1:176" ht="231.6" customHeight="1" x14ac:dyDescent="0.35">
      <c r="A54" s="67" t="s">
        <v>78</v>
      </c>
      <c r="C54" s="52"/>
      <c r="D54" s="52"/>
      <c r="E54" s="52"/>
      <c r="F54" s="52"/>
      <c r="G54" s="52"/>
      <c r="H54" s="52"/>
      <c r="I54" s="52"/>
      <c r="J54" s="52"/>
      <c r="K54" s="52"/>
      <c r="L54" s="52"/>
      <c r="M54" s="52"/>
      <c r="N54" s="52"/>
      <c r="O54" s="52"/>
      <c r="P54" s="52"/>
      <c r="Q54" s="52"/>
      <c r="R54" s="52"/>
      <c r="S54" s="52"/>
      <c r="T54" s="52"/>
      <c r="U54" s="52"/>
      <c r="V54" s="52"/>
      <c r="W54" s="52"/>
      <c r="X54" s="52"/>
      <c r="Y54" s="52"/>
      <c r="Z54" s="52"/>
      <c r="AA54" s="52"/>
      <c r="AB54" s="52"/>
      <c r="AC54" s="52"/>
      <c r="AD54" s="52"/>
      <c r="AE54" s="52"/>
      <c r="CX54" s="7"/>
      <c r="CY54" s="7"/>
      <c r="CZ54" s="7"/>
      <c r="DA54" s="7"/>
      <c r="DB54" s="7"/>
      <c r="DC54" s="7"/>
      <c r="DD54" s="7"/>
      <c r="DE54" s="7"/>
      <c r="DF54" s="7"/>
      <c r="DG54" s="7"/>
      <c r="DH54" s="7"/>
      <c r="DI54" s="7"/>
      <c r="DJ54" s="7"/>
      <c r="DK54" s="7"/>
      <c r="DL54" s="7"/>
      <c r="DM54" s="7"/>
      <c r="DN54" s="7"/>
      <c r="DO54" s="7"/>
      <c r="DP54" s="7"/>
      <c r="DQ54" s="7"/>
      <c r="DR54" s="7"/>
      <c r="DS54" s="7"/>
      <c r="DT54" s="7"/>
      <c r="DU54" s="7"/>
      <c r="DV54" s="7"/>
      <c r="DW54" s="7"/>
      <c r="DX54" s="7"/>
      <c r="DY54" s="7"/>
      <c r="DZ54" s="7"/>
      <c r="EA54" s="7"/>
      <c r="EB54" s="7"/>
      <c r="EC54" s="7"/>
      <c r="ED54" s="7"/>
      <c r="EE54" s="7"/>
      <c r="EF54" s="7"/>
      <c r="EG54" s="7"/>
      <c r="EH54" s="7"/>
      <c r="EI54" s="7"/>
      <c r="EJ54" s="7"/>
      <c r="EK54" s="7"/>
      <c r="EL54" s="7"/>
      <c r="EM54" s="7"/>
      <c r="EN54" s="7"/>
      <c r="EO54" s="7"/>
      <c r="EP54" s="7"/>
      <c r="EQ54" s="7"/>
      <c r="ER54" s="7"/>
      <c r="ES54" s="7"/>
      <c r="ET54" s="7"/>
      <c r="EU54" s="7"/>
      <c r="EV54" s="7"/>
      <c r="EW54" s="7"/>
      <c r="EX54" s="7"/>
      <c r="EY54" s="7"/>
      <c r="EZ54" s="7"/>
      <c r="FA54" s="7"/>
      <c r="FB54" s="7"/>
      <c r="FC54" s="7"/>
      <c r="FD54" s="7"/>
      <c r="FE54" s="7"/>
      <c r="FF54" s="7"/>
      <c r="FG54" s="7"/>
      <c r="FH54" s="7"/>
      <c r="FI54" s="7"/>
      <c r="FJ54" s="7"/>
      <c r="FK54" s="7"/>
      <c r="FL54" s="7"/>
      <c r="FM54" s="7"/>
      <c r="FN54" s="7"/>
      <c r="FO54" s="7"/>
      <c r="FP54" s="7"/>
      <c r="FQ54" s="7"/>
      <c r="FR54" s="7"/>
      <c r="FS54" s="7"/>
      <c r="FT54" s="7"/>
    </row>
    <row r="55" spans="1:176" ht="90" customHeight="1" x14ac:dyDescent="0.35">
      <c r="A55" s="68" t="s">
        <v>77</v>
      </c>
      <c r="B55" s="52"/>
      <c r="C55" s="52"/>
      <c r="D55" s="52"/>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CX55" s="7"/>
      <c r="CY55" s="7"/>
      <c r="CZ55" s="7"/>
      <c r="DA55" s="7"/>
      <c r="DB55" s="7"/>
      <c r="DC55" s="7"/>
      <c r="DD55" s="7"/>
      <c r="DE55" s="7"/>
      <c r="DF55" s="7"/>
      <c r="DG55" s="7"/>
      <c r="DH55" s="7"/>
      <c r="DI55" s="7"/>
      <c r="DJ55" s="7"/>
      <c r="DK55" s="7"/>
      <c r="DL55" s="7"/>
      <c r="DM55" s="7"/>
      <c r="DN55" s="7"/>
      <c r="DO55" s="7"/>
      <c r="DP55" s="7"/>
      <c r="DQ55" s="7"/>
      <c r="DR55" s="7"/>
      <c r="DS55" s="7"/>
      <c r="DT55" s="7"/>
      <c r="DU55" s="7"/>
      <c r="DV55" s="7"/>
      <c r="DW55" s="7"/>
      <c r="DX55" s="7"/>
      <c r="DY55" s="7"/>
      <c r="DZ55" s="7"/>
      <c r="EA55" s="7"/>
      <c r="EB55" s="7"/>
      <c r="EC55" s="7"/>
      <c r="ED55" s="7"/>
      <c r="EE55" s="7"/>
      <c r="EF55" s="7"/>
      <c r="EG55" s="7"/>
      <c r="EH55" s="7"/>
      <c r="EI55" s="7"/>
      <c r="EJ55" s="7"/>
      <c r="EK55" s="7"/>
      <c r="EL55" s="7"/>
      <c r="EM55" s="7"/>
      <c r="EN55" s="7"/>
      <c r="EO55" s="7"/>
      <c r="EP55" s="7"/>
      <c r="EQ55" s="7"/>
      <c r="ER55" s="7"/>
      <c r="ES55" s="7"/>
      <c r="ET55" s="7"/>
      <c r="EU55" s="7"/>
      <c r="EV55" s="7"/>
      <c r="EW55" s="7"/>
      <c r="EX55" s="7"/>
      <c r="EY55" s="7"/>
      <c r="EZ55" s="7"/>
      <c r="FA55" s="7"/>
      <c r="FB55" s="7"/>
      <c r="FC55" s="7"/>
      <c r="FD55" s="7"/>
      <c r="FE55" s="7"/>
      <c r="FF55" s="7"/>
      <c r="FG55" s="7"/>
      <c r="FH55" s="7"/>
      <c r="FI55" s="7"/>
      <c r="FJ55" s="7"/>
      <c r="FK55" s="7"/>
      <c r="FL55" s="7"/>
      <c r="FM55" s="7"/>
      <c r="FN55" s="7"/>
      <c r="FO55" s="7"/>
      <c r="FP55" s="7"/>
      <c r="FQ55" s="7"/>
      <c r="FR55" s="7"/>
      <c r="FS55" s="7"/>
      <c r="FT55" s="7"/>
    </row>
    <row r="56" spans="1:176" ht="15" customHeight="1" x14ac:dyDescent="0.35">
      <c r="A56" s="52"/>
      <c r="B56" s="52"/>
      <c r="C56" s="52"/>
      <c r="D56" s="52"/>
      <c r="E56" s="52"/>
      <c r="F56" s="52"/>
      <c r="G56" s="52"/>
      <c r="H56" s="52"/>
      <c r="I56" s="52"/>
      <c r="J56" s="52"/>
      <c r="K56" s="52"/>
      <c r="L56" s="52"/>
      <c r="M56" s="52"/>
      <c r="N56" s="52"/>
      <c r="O56" s="52"/>
      <c r="P56" s="52"/>
      <c r="Q56" s="52"/>
      <c r="R56" s="52"/>
      <c r="S56" s="52"/>
      <c r="T56" s="52"/>
      <c r="U56" s="52"/>
      <c r="V56" s="52"/>
      <c r="W56" s="52"/>
      <c r="X56" s="52"/>
      <c r="Y56" s="52"/>
      <c r="Z56" s="52"/>
      <c r="AA56" s="52"/>
      <c r="AB56" s="52"/>
      <c r="AC56" s="52"/>
      <c r="AD56" s="52"/>
      <c r="AE56" s="52"/>
      <c r="CX56" s="7"/>
      <c r="CY56" s="7"/>
      <c r="CZ56" s="7"/>
      <c r="DA56" s="7"/>
      <c r="DB56" s="7"/>
      <c r="DC56" s="7"/>
      <c r="DD56" s="7"/>
      <c r="DE56" s="7"/>
      <c r="DF56" s="7"/>
      <c r="DG56" s="7"/>
      <c r="DH56" s="7"/>
      <c r="DI56" s="7"/>
      <c r="DJ56" s="7"/>
      <c r="DK56" s="7"/>
      <c r="DL56" s="7"/>
      <c r="DM56" s="7"/>
      <c r="DN56" s="7"/>
      <c r="DO56" s="7"/>
      <c r="DP56" s="7"/>
      <c r="DQ56" s="7"/>
      <c r="DR56" s="7"/>
      <c r="DS56" s="7"/>
      <c r="DT56" s="7"/>
      <c r="DU56" s="7"/>
      <c r="DV56" s="7"/>
      <c r="DW56" s="7"/>
      <c r="DX56" s="7"/>
      <c r="DY56" s="7"/>
      <c r="DZ56" s="7"/>
      <c r="EA56" s="7"/>
      <c r="EB56" s="7"/>
      <c r="EC56" s="7"/>
      <c r="ED56" s="7"/>
      <c r="EE56" s="7"/>
      <c r="EF56" s="7"/>
      <c r="EG56" s="7"/>
      <c r="EH56" s="7"/>
      <c r="EI56" s="7"/>
      <c r="EJ56" s="7"/>
      <c r="EK56" s="7"/>
      <c r="EL56" s="7"/>
      <c r="EM56" s="7"/>
      <c r="EN56" s="7"/>
      <c r="EO56" s="7"/>
      <c r="EP56" s="7"/>
      <c r="EQ56" s="7"/>
      <c r="ER56" s="7"/>
      <c r="ES56" s="7"/>
      <c r="ET56" s="7"/>
      <c r="EU56" s="7"/>
      <c r="EV56" s="7"/>
      <c r="EW56" s="7"/>
      <c r="EX56" s="7"/>
      <c r="EY56" s="7"/>
      <c r="EZ56" s="7"/>
      <c r="FA56" s="7"/>
      <c r="FB56" s="7"/>
      <c r="FC56" s="7"/>
      <c r="FD56" s="7"/>
      <c r="FE56" s="7"/>
      <c r="FF56" s="7"/>
      <c r="FG56" s="7"/>
      <c r="FH56" s="7"/>
      <c r="FI56" s="7"/>
      <c r="FJ56" s="7"/>
      <c r="FK56" s="7"/>
      <c r="FL56" s="7"/>
      <c r="FM56" s="7"/>
      <c r="FN56" s="7"/>
      <c r="FO56" s="7"/>
      <c r="FP56" s="7"/>
      <c r="FQ56" s="7"/>
      <c r="FR56" s="7"/>
      <c r="FS56" s="7"/>
      <c r="FT56" s="7"/>
    </row>
    <row r="57" spans="1:176" ht="15" customHeight="1" x14ac:dyDescent="0.35">
      <c r="A57" s="35" t="s">
        <v>70</v>
      </c>
      <c r="B57" s="52"/>
      <c r="C57" s="52"/>
      <c r="D57" s="52"/>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CX57" s="7"/>
      <c r="CY57" s="7"/>
      <c r="CZ57" s="7"/>
      <c r="DA57" s="7"/>
      <c r="DB57" s="7"/>
      <c r="DC57" s="7"/>
      <c r="DD57" s="7"/>
      <c r="DE57" s="7"/>
      <c r="DF57" s="7"/>
      <c r="DG57" s="7"/>
      <c r="DH57" s="7"/>
      <c r="DI57" s="7"/>
      <c r="DJ57" s="7"/>
      <c r="DK57" s="7"/>
      <c r="DL57" s="7"/>
      <c r="DM57" s="7"/>
      <c r="DN57" s="7"/>
      <c r="DO57" s="7"/>
      <c r="DP57" s="7"/>
      <c r="DQ57" s="7"/>
      <c r="DR57" s="7"/>
      <c r="DS57" s="7"/>
      <c r="DT57" s="7"/>
      <c r="DU57" s="7"/>
      <c r="DV57" s="7"/>
      <c r="DW57" s="7"/>
      <c r="DX57" s="7"/>
      <c r="DY57" s="7"/>
      <c r="DZ57" s="7"/>
      <c r="EA57" s="7"/>
      <c r="EB57" s="7"/>
      <c r="EC57" s="7"/>
      <c r="ED57" s="7"/>
      <c r="EE57" s="7"/>
      <c r="EF57" s="7"/>
      <c r="EG57" s="7"/>
      <c r="EH57" s="7"/>
      <c r="EI57" s="7"/>
      <c r="EJ57" s="7"/>
      <c r="EK57" s="7"/>
      <c r="EL57" s="7"/>
      <c r="EM57" s="7"/>
      <c r="EN57" s="7"/>
      <c r="EO57" s="7"/>
      <c r="EP57" s="7"/>
      <c r="EQ57" s="7"/>
      <c r="ER57" s="7"/>
      <c r="ES57" s="7"/>
      <c r="ET57" s="7"/>
      <c r="EU57" s="7"/>
      <c r="EV57" s="7"/>
      <c r="EW57" s="7"/>
      <c r="EX57" s="7"/>
      <c r="EY57" s="7"/>
      <c r="EZ57" s="7"/>
      <c r="FA57" s="7"/>
      <c r="FB57" s="7"/>
      <c r="FC57" s="7"/>
      <c r="FD57" s="7"/>
      <c r="FE57" s="7"/>
      <c r="FF57" s="7"/>
      <c r="FG57" s="7"/>
      <c r="FH57" s="7"/>
      <c r="FI57" s="7"/>
      <c r="FJ57" s="7"/>
      <c r="FK57" s="7"/>
      <c r="FL57" s="7"/>
      <c r="FM57" s="7"/>
      <c r="FN57" s="7"/>
      <c r="FO57" s="7"/>
      <c r="FP57" s="7"/>
      <c r="FQ57" s="7"/>
      <c r="FR57" s="7"/>
      <c r="FS57" s="7"/>
      <c r="FT57" s="7"/>
    </row>
    <row r="58" spans="1:176" ht="15" customHeight="1" x14ac:dyDescent="0.35">
      <c r="A58" s="28" t="s">
        <v>71</v>
      </c>
      <c r="B58" s="8">
        <f>COUNTIF(B2:B52,"&lt;&gt;0")</f>
        <v>0</v>
      </c>
      <c r="C58" s="8">
        <f t="shared" ref="C58:D58" si="3">COUNTIF(C2:C52,"&lt;&gt;0")</f>
        <v>0</v>
      </c>
      <c r="D58" s="8">
        <f t="shared" si="3"/>
        <v>0</v>
      </c>
      <c r="E58" s="8">
        <f t="shared" ref="E58:AE58" si="4">COUNTIF(E2:E52,"&lt;&gt;0")</f>
        <v>0</v>
      </c>
      <c r="F58" s="8">
        <f t="shared" si="4"/>
        <v>0</v>
      </c>
      <c r="G58" s="8">
        <f t="shared" si="4"/>
        <v>0</v>
      </c>
      <c r="H58" s="8">
        <f t="shared" si="4"/>
        <v>0</v>
      </c>
      <c r="I58" s="8">
        <f t="shared" si="4"/>
        <v>0</v>
      </c>
      <c r="J58" s="8">
        <f t="shared" si="4"/>
        <v>0</v>
      </c>
      <c r="K58" s="8">
        <f t="shared" si="4"/>
        <v>0</v>
      </c>
      <c r="L58" s="8">
        <f t="shared" si="4"/>
        <v>0</v>
      </c>
      <c r="M58" s="8">
        <f t="shared" si="4"/>
        <v>0</v>
      </c>
      <c r="N58" s="8">
        <f t="shared" si="4"/>
        <v>0</v>
      </c>
      <c r="O58" s="8">
        <f t="shared" si="4"/>
        <v>0</v>
      </c>
      <c r="P58" s="8">
        <f t="shared" si="4"/>
        <v>0</v>
      </c>
      <c r="Q58" s="8">
        <f t="shared" si="4"/>
        <v>0</v>
      </c>
      <c r="R58" s="8">
        <f t="shared" si="4"/>
        <v>0</v>
      </c>
      <c r="S58" s="8">
        <f t="shared" si="4"/>
        <v>0</v>
      </c>
      <c r="T58" s="8">
        <f t="shared" si="4"/>
        <v>0</v>
      </c>
      <c r="U58" s="8">
        <f t="shared" si="4"/>
        <v>0</v>
      </c>
      <c r="V58" s="8">
        <f t="shared" si="4"/>
        <v>0</v>
      </c>
      <c r="W58" s="8">
        <f t="shared" si="4"/>
        <v>0</v>
      </c>
      <c r="X58" s="8">
        <f t="shared" si="4"/>
        <v>0</v>
      </c>
      <c r="Y58" s="8">
        <f t="shared" si="4"/>
        <v>0</v>
      </c>
      <c r="Z58" s="8">
        <f t="shared" si="4"/>
        <v>0</v>
      </c>
      <c r="AA58" s="8">
        <f t="shared" si="4"/>
        <v>0</v>
      </c>
      <c r="AB58" s="8">
        <f t="shared" si="4"/>
        <v>0</v>
      </c>
      <c r="AC58" s="8">
        <f t="shared" si="4"/>
        <v>0</v>
      </c>
      <c r="AD58" s="8">
        <f t="shared" si="4"/>
        <v>0</v>
      </c>
      <c r="AE58" s="8">
        <f t="shared" si="4"/>
        <v>0</v>
      </c>
      <c r="AF58" s="8">
        <f t="shared" ref="AF58:BK58" si="5">COUNTIF(AF2:AF52,"&lt;&gt;0")</f>
        <v>1</v>
      </c>
      <c r="AG58" s="8">
        <f t="shared" si="5"/>
        <v>1</v>
      </c>
      <c r="AH58" s="8">
        <f t="shared" si="5"/>
        <v>1</v>
      </c>
      <c r="AI58" s="8">
        <f t="shared" si="5"/>
        <v>12</v>
      </c>
      <c r="AJ58" s="8">
        <f t="shared" si="5"/>
        <v>13</v>
      </c>
      <c r="AK58" s="8">
        <f t="shared" si="5"/>
        <v>24</v>
      </c>
      <c r="AL58" s="8">
        <f t="shared" si="5"/>
        <v>22</v>
      </c>
      <c r="AM58" s="8">
        <f t="shared" si="5"/>
        <v>23</v>
      </c>
      <c r="AN58" s="8">
        <f t="shared" si="5"/>
        <v>23</v>
      </c>
      <c r="AO58" s="8">
        <f t="shared" si="5"/>
        <v>23</v>
      </c>
      <c r="AP58" s="8">
        <f t="shared" si="5"/>
        <v>23</v>
      </c>
      <c r="AQ58" s="8">
        <f t="shared" si="5"/>
        <v>23</v>
      </c>
      <c r="AR58" s="8">
        <f t="shared" si="5"/>
        <v>23</v>
      </c>
      <c r="AS58" s="8">
        <f t="shared" si="5"/>
        <v>23</v>
      </c>
      <c r="AT58" s="8">
        <f t="shared" si="5"/>
        <v>23</v>
      </c>
      <c r="AU58" s="8">
        <f t="shared" si="5"/>
        <v>23</v>
      </c>
      <c r="AV58" s="8">
        <f t="shared" si="5"/>
        <v>23</v>
      </c>
      <c r="AW58" s="8">
        <f t="shared" si="5"/>
        <v>26</v>
      </c>
      <c r="AX58" s="8">
        <f t="shared" si="5"/>
        <v>27</v>
      </c>
      <c r="AY58" s="8">
        <f t="shared" si="5"/>
        <v>29</v>
      </c>
      <c r="AZ58" s="8">
        <f t="shared" si="5"/>
        <v>29</v>
      </c>
      <c r="BA58" s="8">
        <f t="shared" si="5"/>
        <v>32</v>
      </c>
      <c r="BB58" s="8">
        <f t="shared" si="5"/>
        <v>32</v>
      </c>
      <c r="BC58" s="8">
        <f t="shared" si="5"/>
        <v>32</v>
      </c>
      <c r="BD58" s="8">
        <f t="shared" si="5"/>
        <v>33</v>
      </c>
      <c r="BE58" s="8">
        <f t="shared" si="5"/>
        <v>33</v>
      </c>
      <c r="BF58" s="8">
        <f t="shared" si="5"/>
        <v>34</v>
      </c>
      <c r="BG58" s="8">
        <f t="shared" si="5"/>
        <v>34</v>
      </c>
      <c r="BH58" s="8">
        <f t="shared" si="5"/>
        <v>34</v>
      </c>
      <c r="BI58" s="8">
        <f t="shared" si="5"/>
        <v>34</v>
      </c>
      <c r="BJ58" s="8">
        <f t="shared" si="5"/>
        <v>34</v>
      </c>
      <c r="BK58" s="8">
        <f t="shared" si="5"/>
        <v>35</v>
      </c>
      <c r="BL58" s="8">
        <f t="shared" ref="BL58:CQ58" si="6">COUNTIF(BL2:BL52,"&lt;&gt;0")</f>
        <v>37</v>
      </c>
      <c r="BM58" s="8">
        <f t="shared" si="6"/>
        <v>38</v>
      </c>
      <c r="BN58" s="8">
        <f t="shared" si="6"/>
        <v>38</v>
      </c>
      <c r="BO58" s="8">
        <f t="shared" si="6"/>
        <v>38</v>
      </c>
      <c r="BP58" s="8">
        <f t="shared" si="6"/>
        <v>41</v>
      </c>
      <c r="BQ58" s="8">
        <f t="shared" si="6"/>
        <v>45</v>
      </c>
      <c r="BR58" s="8">
        <f t="shared" si="6"/>
        <v>45</v>
      </c>
      <c r="BS58" s="8">
        <f t="shared" si="6"/>
        <v>45</v>
      </c>
      <c r="BT58" s="8">
        <f t="shared" si="6"/>
        <v>46</v>
      </c>
      <c r="BU58" s="8">
        <f t="shared" si="6"/>
        <v>46</v>
      </c>
      <c r="BV58" s="8">
        <f t="shared" si="6"/>
        <v>46</v>
      </c>
      <c r="BW58" s="8">
        <f t="shared" si="6"/>
        <v>46</v>
      </c>
      <c r="BX58" s="8">
        <f t="shared" si="6"/>
        <v>46</v>
      </c>
      <c r="BY58" s="8">
        <f t="shared" si="6"/>
        <v>46</v>
      </c>
      <c r="BZ58" s="8">
        <f t="shared" si="6"/>
        <v>46</v>
      </c>
      <c r="CA58" s="8">
        <f t="shared" si="6"/>
        <v>46</v>
      </c>
      <c r="CB58" s="8">
        <f t="shared" si="6"/>
        <v>46</v>
      </c>
      <c r="CC58" s="8">
        <f t="shared" si="6"/>
        <v>46</v>
      </c>
      <c r="CD58" s="8">
        <f t="shared" si="6"/>
        <v>46</v>
      </c>
      <c r="CE58" s="8">
        <f t="shared" si="6"/>
        <v>46</v>
      </c>
      <c r="CF58" s="8">
        <f t="shared" si="6"/>
        <v>46</v>
      </c>
      <c r="CG58" s="8">
        <f t="shared" si="6"/>
        <v>46</v>
      </c>
      <c r="CH58" s="8">
        <f t="shared" si="6"/>
        <v>46</v>
      </c>
      <c r="CI58" s="8">
        <f t="shared" si="6"/>
        <v>46</v>
      </c>
      <c r="CJ58" s="8">
        <f t="shared" si="6"/>
        <v>46</v>
      </c>
      <c r="CK58" s="8">
        <f t="shared" si="6"/>
        <v>46</v>
      </c>
      <c r="CL58" s="8">
        <f t="shared" si="6"/>
        <v>46</v>
      </c>
      <c r="CM58" s="8">
        <f t="shared" si="6"/>
        <v>46</v>
      </c>
      <c r="CN58" s="8">
        <f t="shared" si="6"/>
        <v>46</v>
      </c>
      <c r="CO58" s="8">
        <f t="shared" si="6"/>
        <v>46</v>
      </c>
      <c r="CP58" s="8">
        <f t="shared" si="6"/>
        <v>46</v>
      </c>
      <c r="CQ58" s="8">
        <f t="shared" si="6"/>
        <v>46</v>
      </c>
      <c r="CR58" s="8">
        <f t="shared" ref="CR58:DX58" si="7">COUNTIF(CR2:CR52,"&lt;&gt;0")</f>
        <v>46</v>
      </c>
      <c r="CS58" s="8">
        <f t="shared" si="7"/>
        <v>46</v>
      </c>
      <c r="CT58" s="8">
        <f t="shared" si="7"/>
        <v>46</v>
      </c>
      <c r="CU58" s="8">
        <f t="shared" si="7"/>
        <v>46</v>
      </c>
      <c r="CV58" s="8">
        <f t="shared" si="7"/>
        <v>46</v>
      </c>
      <c r="CW58" s="8">
        <f t="shared" si="7"/>
        <v>46</v>
      </c>
      <c r="CX58" s="8">
        <f t="shared" si="7"/>
        <v>46</v>
      </c>
      <c r="CY58" s="8">
        <f t="shared" si="7"/>
        <v>46</v>
      </c>
      <c r="CZ58" s="8">
        <f t="shared" si="7"/>
        <v>46</v>
      </c>
      <c r="DA58" s="8">
        <f t="shared" si="7"/>
        <v>46</v>
      </c>
      <c r="DB58" s="8">
        <f t="shared" si="7"/>
        <v>46</v>
      </c>
      <c r="DC58" s="8">
        <f t="shared" si="7"/>
        <v>46</v>
      </c>
      <c r="DD58" s="8">
        <f t="shared" si="7"/>
        <v>46</v>
      </c>
      <c r="DE58" s="8">
        <f t="shared" si="7"/>
        <v>46</v>
      </c>
      <c r="DF58" s="8">
        <f t="shared" si="7"/>
        <v>46</v>
      </c>
      <c r="DG58" s="8">
        <f t="shared" si="7"/>
        <v>46</v>
      </c>
      <c r="DH58" s="8">
        <f t="shared" si="7"/>
        <v>46</v>
      </c>
      <c r="DI58" s="8">
        <f t="shared" si="7"/>
        <v>46</v>
      </c>
      <c r="DJ58" s="8">
        <f t="shared" si="7"/>
        <v>46</v>
      </c>
      <c r="DK58" s="8">
        <f t="shared" si="7"/>
        <v>46</v>
      </c>
      <c r="DL58" s="8">
        <f t="shared" si="7"/>
        <v>46</v>
      </c>
      <c r="DM58" s="8">
        <f t="shared" si="7"/>
        <v>46</v>
      </c>
      <c r="DN58" s="8">
        <f t="shared" si="7"/>
        <v>46</v>
      </c>
      <c r="DO58" s="8">
        <f t="shared" si="7"/>
        <v>46</v>
      </c>
      <c r="DP58" s="8">
        <f t="shared" si="7"/>
        <v>46</v>
      </c>
      <c r="DQ58" s="8">
        <f t="shared" si="7"/>
        <v>46</v>
      </c>
      <c r="DR58" s="8">
        <f t="shared" si="7"/>
        <v>46</v>
      </c>
      <c r="DS58" s="8">
        <f t="shared" si="7"/>
        <v>46</v>
      </c>
      <c r="DT58" s="8">
        <f t="shared" si="7"/>
        <v>46</v>
      </c>
      <c r="DU58" s="8">
        <f t="shared" si="7"/>
        <v>46</v>
      </c>
      <c r="DV58" s="8">
        <f t="shared" si="7"/>
        <v>46</v>
      </c>
      <c r="DW58" s="8">
        <f t="shared" si="7"/>
        <v>46</v>
      </c>
      <c r="DX58" s="8">
        <f t="shared" si="7"/>
        <v>46</v>
      </c>
      <c r="DY58" s="7"/>
      <c r="DZ58" s="7"/>
      <c r="EA58" s="7"/>
      <c r="EB58" s="7"/>
      <c r="EC58" s="7"/>
      <c r="ED58" s="7"/>
      <c r="EE58" s="7"/>
      <c r="EF58" s="7"/>
      <c r="EG58" s="7"/>
      <c r="EH58" s="7"/>
      <c r="EI58" s="7"/>
      <c r="EJ58" s="7"/>
      <c r="EK58" s="7"/>
      <c r="EL58" s="7"/>
      <c r="EM58" s="7"/>
      <c r="EN58" s="7"/>
      <c r="EO58" s="7"/>
      <c r="EP58" s="7"/>
      <c r="EQ58" s="7"/>
      <c r="ER58" s="7"/>
      <c r="ES58" s="7"/>
      <c r="ET58" s="7"/>
      <c r="EU58" s="7"/>
      <c r="EV58" s="7"/>
      <c r="EW58" s="7"/>
      <c r="EX58" s="7"/>
      <c r="EY58" s="7"/>
      <c r="EZ58" s="7"/>
      <c r="FA58" s="7"/>
      <c r="FB58" s="7"/>
      <c r="FC58" s="7"/>
      <c r="FD58" s="7"/>
      <c r="FE58" s="7"/>
      <c r="FF58" s="7"/>
      <c r="FG58" s="7"/>
      <c r="FH58" s="7"/>
      <c r="FI58" s="7"/>
      <c r="FJ58" s="7"/>
      <c r="FK58" s="7"/>
      <c r="FL58" s="7"/>
      <c r="FM58" s="7"/>
      <c r="FN58" s="7"/>
      <c r="FO58" s="7"/>
      <c r="FP58" s="7"/>
      <c r="FQ58" s="7"/>
      <c r="FR58" s="7"/>
      <c r="FS58" s="7"/>
      <c r="FT58" s="7"/>
    </row>
    <row r="59" spans="1:176" ht="15" customHeight="1" x14ac:dyDescent="0.35">
      <c r="A59" s="31" t="s">
        <v>72</v>
      </c>
      <c r="B59" s="7">
        <f t="shared" ref="B59:D59" si="8">MEDIAN(B2:B52)</f>
        <v>0</v>
      </c>
      <c r="C59" s="7">
        <f t="shared" si="8"/>
        <v>0</v>
      </c>
      <c r="D59" s="7">
        <f t="shared" si="8"/>
        <v>0</v>
      </c>
      <c r="E59" s="7">
        <f t="shared" ref="E59:AE59" si="9">MEDIAN(E2:E52)</f>
        <v>0</v>
      </c>
      <c r="F59" s="7">
        <f t="shared" si="9"/>
        <v>0</v>
      </c>
      <c r="G59" s="7">
        <f t="shared" si="9"/>
        <v>0</v>
      </c>
      <c r="H59" s="7">
        <f>MEDIAN(H2:H52)</f>
        <v>0</v>
      </c>
      <c r="I59" s="7">
        <f t="shared" si="9"/>
        <v>0</v>
      </c>
      <c r="J59" s="7">
        <f t="shared" si="9"/>
        <v>0</v>
      </c>
      <c r="K59" s="7">
        <f t="shared" si="9"/>
        <v>0</v>
      </c>
      <c r="L59" s="7">
        <f t="shared" si="9"/>
        <v>0</v>
      </c>
      <c r="M59" s="7">
        <f t="shared" si="9"/>
        <v>0</v>
      </c>
      <c r="N59" s="7">
        <f t="shared" si="9"/>
        <v>0</v>
      </c>
      <c r="O59" s="7">
        <f t="shared" si="9"/>
        <v>0</v>
      </c>
      <c r="P59" s="7">
        <f t="shared" si="9"/>
        <v>0</v>
      </c>
      <c r="Q59" s="7">
        <f t="shared" si="9"/>
        <v>0</v>
      </c>
      <c r="R59" s="7">
        <f t="shared" si="9"/>
        <v>0</v>
      </c>
      <c r="S59" s="7">
        <f t="shared" si="9"/>
        <v>0</v>
      </c>
      <c r="T59" s="7">
        <f t="shared" si="9"/>
        <v>0</v>
      </c>
      <c r="U59" s="7">
        <f t="shared" si="9"/>
        <v>0</v>
      </c>
      <c r="V59" s="7">
        <f t="shared" si="9"/>
        <v>0</v>
      </c>
      <c r="W59" s="7">
        <f t="shared" si="9"/>
        <v>0</v>
      </c>
      <c r="X59" s="7">
        <f t="shared" si="9"/>
        <v>0</v>
      </c>
      <c r="Y59" s="7">
        <f t="shared" si="9"/>
        <v>0</v>
      </c>
      <c r="Z59" s="7">
        <f t="shared" si="9"/>
        <v>0</v>
      </c>
      <c r="AA59" s="7">
        <f t="shared" si="9"/>
        <v>0</v>
      </c>
      <c r="AB59" s="7">
        <f t="shared" si="9"/>
        <v>0</v>
      </c>
      <c r="AC59" s="7">
        <f t="shared" si="9"/>
        <v>0</v>
      </c>
      <c r="AD59" s="7">
        <f t="shared" si="9"/>
        <v>0</v>
      </c>
      <c r="AE59" s="7">
        <f t="shared" si="9"/>
        <v>0</v>
      </c>
      <c r="AF59" s="7">
        <f t="shared" ref="AF59:BK59" si="10">MEDIAN(AF2:AF52)</f>
        <v>0</v>
      </c>
      <c r="AG59" s="7">
        <f t="shared" si="10"/>
        <v>0</v>
      </c>
      <c r="AH59" s="7">
        <f t="shared" si="10"/>
        <v>0</v>
      </c>
      <c r="AI59" s="7">
        <f t="shared" si="10"/>
        <v>0</v>
      </c>
      <c r="AJ59" s="7">
        <f t="shared" si="10"/>
        <v>0</v>
      </c>
      <c r="AK59" s="7">
        <f t="shared" si="10"/>
        <v>0</v>
      </c>
      <c r="AL59" s="7">
        <f t="shared" si="10"/>
        <v>0</v>
      </c>
      <c r="AM59" s="7">
        <f t="shared" si="10"/>
        <v>0</v>
      </c>
      <c r="AN59" s="7">
        <f t="shared" si="10"/>
        <v>0</v>
      </c>
      <c r="AO59" s="7">
        <f t="shared" si="10"/>
        <v>0</v>
      </c>
      <c r="AP59" s="7">
        <f t="shared" si="10"/>
        <v>0</v>
      </c>
      <c r="AQ59" s="7">
        <f t="shared" si="10"/>
        <v>0</v>
      </c>
      <c r="AR59" s="7">
        <f t="shared" si="10"/>
        <v>0</v>
      </c>
      <c r="AS59" s="7">
        <f t="shared" si="10"/>
        <v>0</v>
      </c>
      <c r="AT59" s="7">
        <f t="shared" si="10"/>
        <v>0</v>
      </c>
      <c r="AU59" s="7">
        <f t="shared" si="10"/>
        <v>0</v>
      </c>
      <c r="AV59" s="7">
        <f t="shared" si="10"/>
        <v>0</v>
      </c>
      <c r="AW59" s="7">
        <f t="shared" si="10"/>
        <v>0.01</v>
      </c>
      <c r="AX59" s="7">
        <f t="shared" si="10"/>
        <v>0.01</v>
      </c>
      <c r="AY59" s="7">
        <f t="shared" si="10"/>
        <v>0.02</v>
      </c>
      <c r="AZ59" s="7">
        <f t="shared" si="10"/>
        <v>0.02</v>
      </c>
      <c r="BA59" s="7">
        <f t="shared" si="10"/>
        <v>0.02</v>
      </c>
      <c r="BB59" s="7">
        <f t="shared" si="10"/>
        <v>0.02</v>
      </c>
      <c r="BC59" s="7">
        <f t="shared" si="10"/>
        <v>0.02</v>
      </c>
      <c r="BD59" s="7">
        <f t="shared" si="10"/>
        <v>0.02</v>
      </c>
      <c r="BE59" s="7">
        <f t="shared" si="10"/>
        <v>0.02</v>
      </c>
      <c r="BF59" s="7">
        <f t="shared" si="10"/>
        <v>0.02</v>
      </c>
      <c r="BG59" s="7">
        <f t="shared" si="10"/>
        <v>0.02</v>
      </c>
      <c r="BH59" s="7">
        <f t="shared" si="10"/>
        <v>0.02</v>
      </c>
      <c r="BI59" s="7">
        <f t="shared" si="10"/>
        <v>0.02</v>
      </c>
      <c r="BJ59" s="7">
        <f t="shared" si="10"/>
        <v>0.02</v>
      </c>
      <c r="BK59" s="7">
        <f t="shared" si="10"/>
        <v>0.02</v>
      </c>
      <c r="BL59" s="7">
        <f t="shared" ref="BL59:CQ59" si="11">MEDIAN(BL2:BL52)</f>
        <v>2.5000000000000001E-2</v>
      </c>
      <c r="BM59" s="7">
        <f t="shared" si="11"/>
        <v>2.5000000000000001E-2</v>
      </c>
      <c r="BN59" s="7">
        <f t="shared" si="11"/>
        <v>0.03</v>
      </c>
      <c r="BO59" s="7">
        <f t="shared" si="11"/>
        <v>0.03</v>
      </c>
      <c r="BP59" s="7">
        <f t="shared" si="11"/>
        <v>0.03</v>
      </c>
      <c r="BQ59" s="7">
        <f t="shared" si="11"/>
        <v>0.03</v>
      </c>
      <c r="BR59" s="7">
        <f t="shared" si="11"/>
        <v>0.03</v>
      </c>
      <c r="BS59" s="7">
        <f t="shared" si="11"/>
        <v>0.03</v>
      </c>
      <c r="BT59" s="7">
        <f t="shared" si="11"/>
        <v>0.03</v>
      </c>
      <c r="BU59" s="7">
        <f t="shared" si="11"/>
        <v>0.03</v>
      </c>
      <c r="BV59" s="7">
        <f t="shared" si="11"/>
        <v>3.5000000000000003E-2</v>
      </c>
      <c r="BW59" s="7">
        <f t="shared" si="11"/>
        <v>0.04</v>
      </c>
      <c r="BX59" s="7">
        <f t="shared" si="11"/>
        <v>0.04</v>
      </c>
      <c r="BY59" s="7">
        <f t="shared" si="11"/>
        <v>0.04</v>
      </c>
      <c r="BZ59" s="7">
        <f t="shared" si="11"/>
        <v>0.04</v>
      </c>
      <c r="CA59" s="7">
        <f t="shared" si="11"/>
        <v>0.04</v>
      </c>
      <c r="CB59" s="7">
        <f t="shared" si="11"/>
        <v>0.04</v>
      </c>
      <c r="CC59" s="7">
        <f t="shared" si="11"/>
        <v>0.04</v>
      </c>
      <c r="CD59" s="7">
        <f t="shared" si="11"/>
        <v>0.04</v>
      </c>
      <c r="CE59" s="7">
        <f t="shared" si="11"/>
        <v>0.04</v>
      </c>
      <c r="CF59" s="7">
        <f t="shared" si="11"/>
        <v>0.04</v>
      </c>
      <c r="CG59" s="7">
        <f t="shared" si="11"/>
        <v>0.04</v>
      </c>
      <c r="CH59" s="7">
        <f t="shared" si="11"/>
        <v>4.1250000000000002E-2</v>
      </c>
      <c r="CI59" s="7">
        <f t="shared" si="11"/>
        <v>4.2250000000000003E-2</v>
      </c>
      <c r="CJ59" s="7">
        <f t="shared" si="11"/>
        <v>4.5937499999999999E-2</v>
      </c>
      <c r="CK59" s="7">
        <f t="shared" si="11"/>
        <v>0.05</v>
      </c>
      <c r="CL59" s="7">
        <f t="shared" si="11"/>
        <v>0.05</v>
      </c>
      <c r="CM59" s="7">
        <f t="shared" si="11"/>
        <v>0.05</v>
      </c>
      <c r="CN59" s="7">
        <f t="shared" si="11"/>
        <v>0.05</v>
      </c>
      <c r="CO59" s="7">
        <f t="shared" si="11"/>
        <v>0.05</v>
      </c>
      <c r="CP59" s="7">
        <f t="shared" si="11"/>
        <v>0.05</v>
      </c>
      <c r="CQ59" s="7">
        <f t="shared" si="11"/>
        <v>0.05</v>
      </c>
      <c r="CR59" s="7">
        <f t="shared" ref="CR59:DW59" si="12">MEDIAN(CR2:CR52)</f>
        <v>0.05</v>
      </c>
      <c r="CS59" s="7">
        <f t="shared" si="12"/>
        <v>0.05</v>
      </c>
      <c r="CT59" s="7">
        <f t="shared" si="12"/>
        <v>0.05</v>
      </c>
      <c r="CU59" s="7">
        <f t="shared" si="12"/>
        <v>0.05</v>
      </c>
      <c r="CV59" s="7">
        <f t="shared" si="12"/>
        <v>0.05</v>
      </c>
      <c r="CW59" s="7">
        <f t="shared" si="12"/>
        <v>0.05</v>
      </c>
      <c r="CX59" s="7">
        <f t="shared" si="12"/>
        <v>0.05</v>
      </c>
      <c r="CY59" s="7">
        <f t="shared" si="12"/>
        <v>0.05</v>
      </c>
      <c r="CZ59" s="7">
        <f t="shared" si="12"/>
        <v>0.05</v>
      </c>
      <c r="DA59" s="7">
        <f t="shared" si="12"/>
        <v>0.05</v>
      </c>
      <c r="DB59" s="7">
        <f t="shared" si="12"/>
        <v>0.05</v>
      </c>
      <c r="DC59" s="7">
        <f t="shared" si="12"/>
        <v>0.05</v>
      </c>
      <c r="DD59" s="7">
        <f t="shared" si="12"/>
        <v>0.05</v>
      </c>
      <c r="DE59" s="7">
        <f t="shared" si="12"/>
        <v>0.05</v>
      </c>
      <c r="DF59" s="7">
        <f t="shared" si="12"/>
        <v>5.5E-2</v>
      </c>
      <c r="DG59" s="7">
        <f t="shared" si="12"/>
        <v>5.6000000000000001E-2</v>
      </c>
      <c r="DH59" s="7">
        <f t="shared" si="12"/>
        <v>0.06</v>
      </c>
      <c r="DI59" s="7">
        <f t="shared" si="12"/>
        <v>0.06</v>
      </c>
      <c r="DJ59" s="7">
        <f t="shared" si="12"/>
        <v>0.06</v>
      </c>
      <c r="DK59" s="7">
        <f t="shared" si="12"/>
        <v>5.7500000000000002E-2</v>
      </c>
      <c r="DL59" s="7">
        <f t="shared" si="12"/>
        <v>5.7500000000000002E-2</v>
      </c>
      <c r="DM59" s="7">
        <f t="shared" si="12"/>
        <v>5.7500000000000002E-2</v>
      </c>
      <c r="DN59" s="7">
        <f t="shared" si="12"/>
        <v>5.7500000000000002E-2</v>
      </c>
      <c r="DO59" s="7">
        <f t="shared" si="12"/>
        <v>5.7500000000000002E-2</v>
      </c>
      <c r="DP59" s="7">
        <f t="shared" si="12"/>
        <v>0.06</v>
      </c>
      <c r="DQ59" s="7">
        <f t="shared" si="12"/>
        <v>0.06</v>
      </c>
      <c r="DR59" s="7">
        <f t="shared" si="12"/>
        <v>0.06</v>
      </c>
      <c r="DS59" s="7">
        <f t="shared" si="12"/>
        <v>0.06</v>
      </c>
      <c r="DT59" s="7">
        <f t="shared" si="12"/>
        <v>0.06</v>
      </c>
      <c r="DU59" s="7">
        <f t="shared" si="12"/>
        <v>0.06</v>
      </c>
      <c r="DV59" s="7">
        <f t="shared" si="12"/>
        <v>0.06</v>
      </c>
      <c r="DW59" s="7">
        <f t="shared" si="12"/>
        <v>0.06</v>
      </c>
      <c r="DX59" s="7">
        <f t="shared" ref="DX59" si="13">MEDIAN(DX2:DX52)</f>
        <v>0.06</v>
      </c>
      <c r="DY59" s="7"/>
      <c r="DZ59" s="7"/>
      <c r="EA59" s="7"/>
      <c r="EB59" s="7"/>
      <c r="EC59" s="7"/>
      <c r="ED59" s="7"/>
      <c r="EE59" s="7"/>
      <c r="EF59" s="7"/>
      <c r="EG59" s="7"/>
      <c r="EH59" s="7"/>
      <c r="EI59" s="7"/>
      <c r="EJ59" s="7"/>
      <c r="EK59" s="7"/>
      <c r="EL59" s="7"/>
      <c r="EM59" s="7"/>
      <c r="EN59" s="7"/>
      <c r="EO59" s="7"/>
      <c r="EP59" s="7"/>
      <c r="EQ59" s="7"/>
      <c r="ER59" s="7"/>
      <c r="ES59" s="7"/>
      <c r="ET59" s="7"/>
      <c r="EU59" s="7"/>
      <c r="EV59" s="7"/>
      <c r="EW59" s="7"/>
      <c r="EX59" s="7"/>
      <c r="EY59" s="7"/>
      <c r="EZ59" s="7"/>
      <c r="FA59" s="7"/>
      <c r="FB59" s="7"/>
      <c r="FC59" s="7"/>
      <c r="FD59" s="7"/>
      <c r="FE59" s="7"/>
      <c r="FF59" s="7"/>
      <c r="FG59" s="7"/>
      <c r="FH59" s="7"/>
      <c r="FI59" s="7"/>
      <c r="FJ59" s="7"/>
      <c r="FK59" s="7"/>
      <c r="FL59" s="7"/>
      <c r="FM59" s="7"/>
      <c r="FN59" s="7"/>
      <c r="FO59" s="7"/>
      <c r="FP59" s="7"/>
      <c r="FQ59" s="7"/>
      <c r="FR59" s="7"/>
      <c r="FS59" s="7"/>
      <c r="FT59" s="7"/>
    </row>
    <row r="60" spans="1:176" ht="15" customHeight="1" x14ac:dyDescent="0.35">
      <c r="A60" s="31" t="s">
        <v>73</v>
      </c>
      <c r="B60" s="7"/>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m="1">
        <f t="array" ref="AF60">MEDIAN(IF(AF2:AF52&gt;0,AF2:AF52))</f>
        <v>0.01</v>
      </c>
      <c r="AG60" s="7" cm="1">
        <f t="array" ref="AG60">MEDIAN(IF(AG2:AG52&gt;0,AG2:AG52))</f>
        <v>0.01</v>
      </c>
      <c r="AH60" s="7" cm="1">
        <f t="array" ref="AH60">MEDIAN(IF(AH2:AH52&gt;0,AH2:AH52))</f>
        <v>0.02</v>
      </c>
      <c r="AI60" s="7" cm="1">
        <f t="array" ref="AI60">MEDIAN(IF(AI2:AI52&gt;0,AI2:AI52))</f>
        <v>0.02</v>
      </c>
      <c r="AJ60" s="7" cm="1">
        <f t="array" ref="AJ60">MEDIAN(IF(AJ2:AJ52&gt;0,AJ2:AJ52))</f>
        <v>0.02</v>
      </c>
      <c r="AK60" s="7" cm="1">
        <f t="array" ref="AK60">MEDIAN(IF(AK2:AK52&gt;0,AK2:AK52))</f>
        <v>0.02</v>
      </c>
      <c r="AL60" s="7" cm="1">
        <f t="array" ref="AL60">MEDIAN(IF(AL2:AL52&gt;0,AL2:AL52))</f>
        <v>0.02</v>
      </c>
      <c r="AM60" s="7" cm="1">
        <f t="array" ref="AM60">MEDIAN(IF(AM2:AM52&gt;0,AM2:AM52))</f>
        <v>0.02</v>
      </c>
      <c r="AN60" s="7" cm="1">
        <f t="array" ref="AN60">MEDIAN(IF(AN2:AN52&gt;0,AN2:AN52))</f>
        <v>0.02</v>
      </c>
      <c r="AO60" s="7" cm="1">
        <f t="array" ref="AO60">MEDIAN(IF(AO2:AO52&gt;0,AO2:AO52))</f>
        <v>0.02</v>
      </c>
      <c r="AP60" s="7" cm="1">
        <f t="array" ref="AP60">MEDIAN(IF(AP2:AP52&gt;0,AP2:AP52))</f>
        <v>0.02</v>
      </c>
      <c r="AQ60" s="7" cm="1">
        <f t="array" ref="AQ60">MEDIAN(IF(AQ2:AQ52&gt;0,AQ2:AQ52))</f>
        <v>0.02</v>
      </c>
      <c r="AR60" s="7" cm="1">
        <f t="array" ref="AR60">MEDIAN(IF(AR2:AR52&gt;0,AR2:AR52))</f>
        <v>0.02</v>
      </c>
      <c r="AS60" s="7" cm="1">
        <f t="array" ref="AS60">MEDIAN(IF(AS2:AS52&gt;0,AS2:AS52))</f>
        <v>0.02</v>
      </c>
      <c r="AT60" s="7" cm="1">
        <f t="array" ref="AT60">MEDIAN(IF(AT2:AT52&gt;0,AT2:AT52))</f>
        <v>0.02</v>
      </c>
      <c r="AU60" s="7" cm="1">
        <f t="array" ref="AU60">MEDIAN(IF(AU2:AU52&gt;0,AU2:AU52))</f>
        <v>0.02</v>
      </c>
      <c r="AV60" s="7" cm="1">
        <f t="array" ref="AV60">MEDIAN(IF(AV2:AV52&gt;0,AV2:AV52))</f>
        <v>0.02</v>
      </c>
      <c r="AW60" s="7" cm="1">
        <f t="array" ref="AW60">MEDIAN(IF(AW2:AW52&gt;0,AW2:AW52))</f>
        <v>0.02</v>
      </c>
      <c r="AX60" s="7" cm="1">
        <f t="array" ref="AX60">MEDIAN(IF(AX2:AX52&gt;0,AX2:AX52))</f>
        <v>0.02</v>
      </c>
      <c r="AY60" s="7" cm="1">
        <f t="array" ref="AY60">MEDIAN(IF(AY2:AY52&gt;0,AY2:AY52))</f>
        <v>0.02</v>
      </c>
      <c r="AZ60" s="7" cm="1">
        <f t="array" ref="AZ60">MEDIAN(IF(AZ2:AZ52&gt;0,AZ2:AZ52))</f>
        <v>0.02</v>
      </c>
      <c r="BA60" s="7" cm="1">
        <f t="array" ref="BA60">MEDIAN(IF(BA2:BA52&gt;0,BA2:BA52))</f>
        <v>0.02</v>
      </c>
      <c r="BB60" s="7" cm="1">
        <f t="array" ref="BB60">MEDIAN(IF(BB2:BB52&gt;0,BB2:BB52))</f>
        <v>0.02</v>
      </c>
      <c r="BC60" s="7" cm="1">
        <f t="array" ref="BC60">MEDIAN(IF(BC2:BC52&gt;0,BC2:BC52))</f>
        <v>0.02</v>
      </c>
      <c r="BD60" s="7" cm="1">
        <f t="array" ref="BD60">MEDIAN(IF(BD2:BD52&gt;0,BD2:BD52))</f>
        <v>0.02</v>
      </c>
      <c r="BE60" s="7" cm="1">
        <f t="array" ref="BE60">MEDIAN(IF(BE2:BE52&gt;0,BE2:BE52))</f>
        <v>0.02</v>
      </c>
      <c r="BF60" s="7" cm="1">
        <f t="array" ref="BF60">MEDIAN(IF(BF2:BF52&gt;0,BF2:BF52))</f>
        <v>0.02</v>
      </c>
      <c r="BG60" s="7" cm="1">
        <f t="array" ref="BG60">MEDIAN(IF(BG2:BG52&gt;0,BG2:BG52))</f>
        <v>0.02</v>
      </c>
      <c r="BH60" s="7" cm="1">
        <f t="array" ref="BH60">MEDIAN(IF(BH2:BH52&gt;0,BH2:BH52))</f>
        <v>2.75E-2</v>
      </c>
      <c r="BI60" s="7" cm="1">
        <f t="array" ref="BI60">MEDIAN(IF(BI2:BI52&gt;0,BI2:BI52))</f>
        <v>0.03</v>
      </c>
      <c r="BJ60" s="7" cm="1">
        <f t="array" ref="BJ60">MEDIAN(IF(BJ2:BJ52&gt;0,BJ2:BJ52))</f>
        <v>0.03</v>
      </c>
      <c r="BK60" s="7" cm="1">
        <f t="array" ref="BK60">MEDIAN(IF(BK2:BK52&gt;0,BK2:BK52))</f>
        <v>0.03</v>
      </c>
      <c r="BL60" s="7" cm="1">
        <f t="array" ref="BL60">MEDIAN(IF(BL2:BL52&gt;0,BL2:BL52))</f>
        <v>0.03</v>
      </c>
      <c r="BM60" s="7" cm="1">
        <f t="array" ref="BM60">MEDIAN(IF(BM2:BM52&gt;0,BM2:BM52))</f>
        <v>0.03</v>
      </c>
      <c r="BN60" s="7" cm="1">
        <f t="array" ref="BN60">MEDIAN(IF(BN2:BN52&gt;0,BN2:BN52))</f>
        <v>0.03</v>
      </c>
      <c r="BO60" s="7" cm="1">
        <f t="array" ref="BO60">MEDIAN(IF(BO2:BO52&gt;0,BO2:BO52))</f>
        <v>0.03</v>
      </c>
      <c r="BP60" s="7" cm="1">
        <f t="array" ref="BP60">MEDIAN(IF(BP2:BP52&gt;0,BP2:BP52))</f>
        <v>0.03</v>
      </c>
      <c r="BQ60" s="7" cm="1">
        <f t="array" ref="BQ60">MEDIAN(IF(BQ2:BQ52&gt;0,BQ2:BQ52))</f>
        <v>0.03</v>
      </c>
      <c r="BR60" s="7" cm="1">
        <f t="array" ref="BR60">MEDIAN(IF(BR2:BR52&gt;0,BR2:BR52))</f>
        <v>0.03</v>
      </c>
      <c r="BS60" s="7" cm="1">
        <f t="array" ref="BS60">MEDIAN(IF(BS2:BS52&gt;0,BS2:BS52))</f>
        <v>0.03</v>
      </c>
      <c r="BT60" s="7" cm="1">
        <f t="array" ref="BT60">MEDIAN(IF(BT2:BT52&gt;0,BT2:BT52))</f>
        <v>3.125E-2</v>
      </c>
      <c r="BU60" s="7" cm="1">
        <f t="array" ref="BU60">MEDIAN(IF(BU2:BU52&gt;0,BU2:BU52))</f>
        <v>3.6250000000000004E-2</v>
      </c>
      <c r="BV60" s="7" cm="1">
        <f t="array" ref="BV60">MEDIAN(IF(BV2:BV52&gt;0,BV2:BV52))</f>
        <v>0.04</v>
      </c>
      <c r="BW60" s="7" cm="1">
        <f t="array" ref="BW60">MEDIAN(IF(BW2:BW52&gt;0,BW2:BW52))</f>
        <v>0.04</v>
      </c>
      <c r="BX60" s="7" cm="1">
        <f t="array" ref="BX60">MEDIAN(IF(BX2:BX52&gt;0,BX2:BX52))</f>
        <v>0.04</v>
      </c>
      <c r="BY60" s="7" cm="1">
        <f t="array" ref="BY60">MEDIAN(IF(BY2:BY52&gt;0,BY2:BY52))</f>
        <v>0.04</v>
      </c>
      <c r="BZ60" s="7" cm="1">
        <f t="array" ref="BZ60">MEDIAN(IF(BZ2:BZ52&gt;0,BZ2:BZ52))</f>
        <v>0.04</v>
      </c>
      <c r="CA60" s="7" cm="1">
        <f t="array" ref="CA60">MEDIAN(IF(CA2:CA52&gt;0,CA2:CA52))</f>
        <v>0.04</v>
      </c>
      <c r="CB60" s="7" cm="1">
        <f t="array" ref="CB60">MEDIAN(IF(CB2:CB52&gt;0,CB2:CB52))</f>
        <v>0.04</v>
      </c>
      <c r="CC60" s="7" cm="1">
        <f t="array" ref="CC60">MEDIAN(IF(CC2:CC52&gt;0,CC2:CC52))</f>
        <v>0.04</v>
      </c>
      <c r="CD60" s="7" cm="1">
        <f t="array" ref="CD60">MEDIAN(IF(CD2:CD52&gt;0,CD2:CD52))</f>
        <v>0.04</v>
      </c>
      <c r="CE60" s="7" cm="1">
        <f t="array" ref="CE60">MEDIAN(IF(CE2:CE52&gt;0,CE2:CE52))</f>
        <v>0.04</v>
      </c>
      <c r="CF60" s="7" cm="1">
        <f t="array" ref="CF60">MEDIAN(IF(CF2:CF52&gt;0,CF2:CF52))</f>
        <v>0.04</v>
      </c>
      <c r="CG60" s="7" cm="1">
        <f t="array" ref="CG60">MEDIAN(IF(CG2:CG52&gt;0,CG2:CG52))</f>
        <v>0.04</v>
      </c>
      <c r="CH60" s="7" cm="1">
        <f t="array" ref="CH60">MEDIAN(IF(CH2:CH52&gt;0,CH2:CH52))</f>
        <v>4.9000000000000002E-2</v>
      </c>
      <c r="CI60" s="7" cm="1">
        <f t="array" ref="CI60">MEDIAN(IF(CI2:CI52&gt;0,CI2:CI52))</f>
        <v>4.9000000000000002E-2</v>
      </c>
      <c r="CJ60" s="7" cm="1">
        <f t="array" ref="CJ60">MEDIAN(IF(CJ2:CJ52&gt;0,CJ2:CJ52))</f>
        <v>0.05</v>
      </c>
      <c r="CK60" s="7" cm="1">
        <f t="array" ref="CK60">MEDIAN(IF(CK2:CK52&gt;0,CK2:CK52))</f>
        <v>0.05</v>
      </c>
      <c r="CL60" s="7" cm="1">
        <f t="array" ref="CL60">MEDIAN(IF(CL2:CL52&gt;0,CL2:CL52))</f>
        <v>0.05</v>
      </c>
      <c r="CM60" s="7" cm="1">
        <f t="array" ref="CM60">MEDIAN(IF(CM2:CM52&gt;0,CM2:CM52))</f>
        <v>0.05</v>
      </c>
      <c r="CN60" s="7" cm="1">
        <f t="array" ref="CN60">MEDIAN(IF(CN2:CN52&gt;0,CN2:CN52))</f>
        <v>0.05</v>
      </c>
      <c r="CO60" s="7" cm="1">
        <f t="array" ref="CO60">MEDIAN(IF(CO2:CO52&gt;0,CO2:CO52))</f>
        <v>0.05</v>
      </c>
      <c r="CP60" s="7" cm="1">
        <f t="array" ref="CP60">MEDIAN(IF(CP2:CP52&gt;0,CP2:CP52))</f>
        <v>0.05</v>
      </c>
      <c r="CQ60" s="7" cm="1">
        <f t="array" ref="CQ60">MEDIAN(IF(CQ2:CQ52&gt;0,CQ2:CQ52))</f>
        <v>0.05</v>
      </c>
      <c r="CR60" s="7" cm="1">
        <f t="array" ref="CR60">MEDIAN(IF(CR2:CR52&gt;0,CR2:CR52))</f>
        <v>0.05</v>
      </c>
      <c r="CS60" s="7" cm="1">
        <f t="array" ref="CS60">MEDIAN(IF(CS2:CS52&gt;0,CS2:CS52))</f>
        <v>0.05</v>
      </c>
      <c r="CT60" s="7" cm="1">
        <f t="array" ref="CT60">MEDIAN(IF(CT2:CT52&gt;0,CT2:CT52))</f>
        <v>0.05</v>
      </c>
      <c r="CU60" s="7" cm="1">
        <f t="array" ref="CU60">MEDIAN(IF(CU2:CU52&gt;0,CU2:CU52))</f>
        <v>0.05</v>
      </c>
      <c r="CV60" s="7" cm="1">
        <f t="array" ref="CV60">MEDIAN(IF(CV2:CV52&gt;0,CV2:CV52))</f>
        <v>0.05</v>
      </c>
      <c r="CW60" s="7" cm="1">
        <f t="array" ref="CW60">MEDIAN(IF(CW2:CW52&gt;0,CW2:CW52))</f>
        <v>0.05</v>
      </c>
      <c r="CX60" s="7" cm="1">
        <f t="array" ref="CX60">MEDIAN(IF(CX2:CX52&gt;0,CX2:CX52))</f>
        <v>0.05</v>
      </c>
      <c r="CY60" s="7" cm="1">
        <f t="array" ref="CY60">MEDIAN(IF(CY2:CY52&gt;0,CY2:CY52))</f>
        <v>0.05</v>
      </c>
      <c r="CZ60" s="7" cm="1">
        <f t="array" ref="CZ60">MEDIAN(IF(CZ2:CZ52&gt;0,CZ2:CZ52))</f>
        <v>0.05</v>
      </c>
      <c r="DA60" s="7" cm="1">
        <f t="array" ref="DA60">MEDIAN(IF(DA2:DA52&gt;0,DA2:DA52))</f>
        <v>0.05</v>
      </c>
      <c r="DB60" s="7" cm="1">
        <f t="array" ref="DB60">MEDIAN(IF(DB2:DB52&gt;0,DB2:DB52))</f>
        <v>5.3999999999999999E-2</v>
      </c>
      <c r="DC60" s="7" cm="1">
        <f t="array" ref="DC60">MEDIAN(IF(DC2:DC52&gt;0,DC2:DC52))</f>
        <v>5.5500000000000001E-2</v>
      </c>
      <c r="DD60" s="7" cm="1">
        <f t="array" ref="DD60">MEDIAN(IF(DD2:DD52&gt;0,DD2:DD52))</f>
        <v>5.3999999999999999E-2</v>
      </c>
      <c r="DE60" s="7" cm="1">
        <f t="array" ref="DE60">MEDIAN(IF(DE2:DE52&gt;0,DE2:DE52))</f>
        <v>5.5E-2</v>
      </c>
      <c r="DF60" s="7" cm="1">
        <f t="array" ref="DF60">MEDIAN(IF(DF2:DF52&gt;0,DF2:DF52))</f>
        <v>5.6749999999999995E-2</v>
      </c>
      <c r="DG60" s="7" cm="1">
        <f t="array" ref="DG60">MEDIAN(IF(DG2:DG52&gt;0,DG2:DG52))</f>
        <v>5.8749999999999997E-2</v>
      </c>
      <c r="DH60" s="7" cm="1">
        <f t="array" ref="DH60">MEDIAN(IF(DH2:DH52&gt;0,DH2:DH52))</f>
        <v>0.06</v>
      </c>
      <c r="DI60" s="7" cm="1">
        <f t="array" ref="DI60">MEDIAN(IF(DI2:DI52&gt;0,DI2:DI52))</f>
        <v>0.06</v>
      </c>
      <c r="DJ60" s="7" cm="1">
        <f t="array" ref="DJ60">MEDIAN(IF(DJ2:DJ52&gt;0,DJ2:DJ52))</f>
        <v>0.06</v>
      </c>
      <c r="DK60" s="7" cm="1">
        <f t="array" ref="DK60">MEDIAN(IF(DK2:DK52&gt;0,DK2:DK52))</f>
        <v>0.06</v>
      </c>
      <c r="DL60" s="7" cm="1">
        <f t="array" ref="DL60">MEDIAN(IF(DL2:DL52&gt;0,DL2:DL52))</f>
        <v>0.06</v>
      </c>
      <c r="DM60" s="7" cm="1">
        <f t="array" ref="DM60">MEDIAN(IF(DM2:DM52&gt;0,DM2:DM52))</f>
        <v>0.06</v>
      </c>
      <c r="DN60" s="7" cm="1">
        <f t="array" ref="DN60">MEDIAN(IF(DN2:DN52&gt;0,DN2:DN52))</f>
        <v>0.06</v>
      </c>
      <c r="DO60" s="7" cm="1">
        <f t="array" ref="DO60">MEDIAN(IF(DO2:DO52&gt;0,DO2:DO52))</f>
        <v>0.06</v>
      </c>
      <c r="DP60" s="7" cm="1">
        <f t="array" ref="DP60">MEDIAN(IF(DP2:DP52&gt;0,DP2:DP52))</f>
        <v>0.06</v>
      </c>
      <c r="DQ60" s="7" cm="1">
        <f t="array" ref="DQ60">MEDIAN(IF(DQ2:DQ52&gt;0,DQ2:DQ52))</f>
        <v>0.06</v>
      </c>
      <c r="DR60" s="7" cm="1">
        <f t="array" ref="DR60">MEDIAN(IF(DR2:DR52&gt;0,DR2:DR52))</f>
        <v>0.06</v>
      </c>
      <c r="DS60" s="7" cm="1">
        <f t="array" ref="DS60">MEDIAN(IF(DS2:DS52&gt;0,DS2:DS52))</f>
        <v>0.06</v>
      </c>
      <c r="DT60" s="7" cm="1">
        <f t="array" ref="DT60">MEDIAN(IF(DT2:DT52&gt;0,DT2:DT52))</f>
        <v>0.06</v>
      </c>
      <c r="DU60" s="7" cm="1">
        <f t="array" ref="DU60">MEDIAN(IF(DU2:DU52&gt;0,DU2:DU52))</f>
        <v>0.06</v>
      </c>
      <c r="DV60" s="7" cm="1">
        <f t="array" ref="DV60">MEDIAN(IF(DV2:DV52&gt;0,DV2:DV52))</f>
        <v>0.06</v>
      </c>
      <c r="DW60" s="7" cm="1">
        <f t="array" ref="DW60">MEDIAN(IF(DW2:DW52&gt;0,DW2:DW52))</f>
        <v>0.06</v>
      </c>
      <c r="DX60" s="7" cm="1">
        <f t="array" ref="DX60">MEDIAN(IF(DX2:DX52&gt;0,DX2:DX52))</f>
        <v>0.06</v>
      </c>
      <c r="DY60" s="7"/>
      <c r="DZ60" s="7"/>
      <c r="EA60" s="7"/>
      <c r="EB60" s="7"/>
      <c r="EC60" s="7"/>
      <c r="ED60" s="7"/>
      <c r="EE60" s="7"/>
      <c r="EF60" s="7"/>
      <c r="EG60" s="7"/>
      <c r="EH60" s="7"/>
      <c r="EI60" s="7"/>
      <c r="EJ60" s="7"/>
      <c r="EK60" s="7"/>
      <c r="EL60" s="7"/>
      <c r="EM60" s="7"/>
      <c r="EN60" s="7"/>
      <c r="EO60" s="7"/>
      <c r="EP60" s="7"/>
      <c r="EQ60" s="7"/>
      <c r="ER60" s="7"/>
      <c r="ES60" s="7"/>
      <c r="ET60" s="7"/>
      <c r="EU60" s="7"/>
      <c r="EV60" s="7"/>
      <c r="EW60" s="7"/>
      <c r="EX60" s="7"/>
      <c r="EY60" s="7"/>
      <c r="EZ60" s="7"/>
      <c r="FA60" s="7"/>
      <c r="FB60" s="7"/>
      <c r="FC60" s="7"/>
      <c r="FD60" s="7"/>
      <c r="FE60" s="7"/>
      <c r="FF60" s="7"/>
      <c r="FG60" s="7"/>
      <c r="FH60" s="7"/>
      <c r="FI60" s="7"/>
      <c r="FJ60" s="7"/>
      <c r="FK60" s="7"/>
      <c r="FL60" s="7"/>
      <c r="FM60" s="7"/>
      <c r="FN60" s="7"/>
      <c r="FO60" s="7"/>
      <c r="FP60" s="7"/>
      <c r="FQ60" s="7"/>
      <c r="FR60" s="7"/>
      <c r="FS60" s="7"/>
      <c r="FT60" s="7"/>
    </row>
    <row r="61" spans="1:176" ht="15" customHeight="1" x14ac:dyDescent="0.35">
      <c r="DZ61" s="7"/>
    </row>
    <row r="62" spans="1:176" ht="15" customHeight="1" x14ac:dyDescent="0.35">
      <c r="DZ62" s="58"/>
    </row>
    <row r="63" spans="1:176" ht="15" customHeight="1" x14ac:dyDescent="0.35">
      <c r="DX63" s="34"/>
    </row>
    <row r="64" spans="1:176" ht="15" customHeight="1" x14ac:dyDescent="0.35"/>
    <row r="65" ht="15" customHeight="1" x14ac:dyDescent="0.35"/>
    <row r="66" ht="15" customHeight="1" x14ac:dyDescent="0.35"/>
    <row r="67" ht="15" customHeight="1" x14ac:dyDescent="0.35"/>
    <row r="68" ht="15" customHeight="1" x14ac:dyDescent="0.35"/>
    <row r="69" ht="15" customHeight="1" x14ac:dyDescent="0.35"/>
    <row r="70" ht="15" customHeight="1" x14ac:dyDescent="0.35"/>
    <row r="71" ht="15" customHeight="1" x14ac:dyDescent="0.35"/>
    <row r="72" ht="15" customHeight="1" x14ac:dyDescent="0.35"/>
    <row r="73" ht="15" customHeight="1" x14ac:dyDescent="0.35"/>
    <row r="74" ht="15" customHeight="1" x14ac:dyDescent="0.35"/>
    <row r="75" ht="15" customHeight="1" x14ac:dyDescent="0.35"/>
    <row r="76" ht="15" customHeight="1" x14ac:dyDescent="0.35"/>
    <row r="77" ht="15" customHeight="1" x14ac:dyDescent="0.35"/>
    <row r="78" ht="15" customHeight="1" x14ac:dyDescent="0.35"/>
    <row r="79" ht="15" customHeight="1" x14ac:dyDescent="0.35"/>
    <row r="80" ht="15" customHeight="1" x14ac:dyDescent="0.35"/>
    <row r="81" ht="15" customHeight="1" x14ac:dyDescent="0.35"/>
    <row r="82" ht="15" customHeight="1" x14ac:dyDescent="0.35"/>
    <row r="83" ht="15" customHeight="1" x14ac:dyDescent="0.35"/>
    <row r="84" ht="15" customHeight="1" x14ac:dyDescent="0.35"/>
    <row r="85" ht="15" customHeight="1" x14ac:dyDescent="0.35"/>
    <row r="86" ht="15" customHeight="1" x14ac:dyDescent="0.35"/>
    <row r="87" ht="15" customHeight="1" x14ac:dyDescent="0.35"/>
    <row r="88" ht="15" customHeight="1" x14ac:dyDescent="0.35"/>
    <row r="89" ht="15" customHeight="1" x14ac:dyDescent="0.35"/>
    <row r="90" ht="15" customHeight="1" x14ac:dyDescent="0.35"/>
    <row r="91" ht="15" customHeight="1" x14ac:dyDescent="0.35"/>
    <row r="92" ht="15" customHeight="1" x14ac:dyDescent="0.35"/>
    <row r="93" ht="15" customHeight="1" x14ac:dyDescent="0.35"/>
    <row r="94" ht="15" customHeight="1" x14ac:dyDescent="0.35"/>
    <row r="95" ht="15" customHeight="1" x14ac:dyDescent="0.35"/>
    <row r="96" ht="15" customHeight="1" x14ac:dyDescent="0.35"/>
    <row r="97" ht="15" customHeight="1" x14ac:dyDescent="0.35"/>
    <row r="98" ht="15" customHeight="1" x14ac:dyDescent="0.35"/>
    <row r="99" ht="15" customHeight="1" x14ac:dyDescent="0.35"/>
    <row r="100" ht="15" customHeight="1" x14ac:dyDescent="0.35"/>
    <row r="101" ht="15" customHeight="1" x14ac:dyDescent="0.35"/>
    <row r="102" ht="15" customHeight="1" x14ac:dyDescent="0.35"/>
  </sheetData>
  <conditionalFormatting sqref="B2:DX52">
    <cfRule type="cellIs" dxfId="1" priority="1" operator="equal">
      <formula>0</formula>
    </cfRule>
    <cfRule type="expression" dxfId="0" priority="2">
      <formula>_xlfn.ISFORMULA(B2)</formula>
    </cfRule>
  </conditionalFormatting>
  <pageMargins left="0.7" right="0.7" top="0.75" bottom="0.75" header="0.3" footer="0.3"/>
  <ignoredErrors>
    <ignoredError sqref="B58:CU58 B59:BF59 BG59:DM60 AF60:BF60" formulaRange="1"/>
    <ignoredError sqref="CY6" formula="1"/>
  </ignoredErrors>
  <legacyDrawing r:id="rId1"/>
  <extLst>
    <ext xmlns:x14="http://schemas.microsoft.com/office/spreadsheetml/2009/9/main" uri="{05C60535-1F16-4fd2-B633-F4F36F0B64E0}">
      <x14:sparklineGroups xmlns:xm="http://schemas.microsoft.com/office/excel/2006/main">
        <x14:sparklineGroup type="column" displayEmptyCellsAs="gap" xr2:uid="{942F5FE9-4E4E-4852-BCAD-77374C545A76}">
          <x14:colorSeries rgb="FF376092"/>
          <x14:colorNegative rgb="FFD00000"/>
          <x14:colorAxis rgb="FF000000"/>
          <x14:colorMarkers rgb="FFD00000"/>
          <x14:colorFirst rgb="FFD00000"/>
          <x14:colorLast rgb="FFD00000"/>
          <x14:colorHigh rgb="FFD00000"/>
          <x14:colorLow rgb="FFD00000"/>
          <x14:sparklines>
            <x14:sparkline>
              <xm:f>GST_history!AF2:DX2</xm:f>
              <xm:sqref>DY2</xm:sqref>
            </x14:sparkline>
            <x14:sparkline>
              <xm:f>GST_history!AF3:DX3</xm:f>
              <xm:sqref>DY3</xm:sqref>
            </x14:sparkline>
            <x14:sparkline>
              <xm:f>GST_history!AF4:DX4</xm:f>
              <xm:sqref>DY4</xm:sqref>
            </x14:sparkline>
            <x14:sparkline>
              <xm:f>GST_history!AF5:DX5</xm:f>
              <xm:sqref>DY5</xm:sqref>
            </x14:sparkline>
            <x14:sparkline>
              <xm:f>GST_history!AF6:DX6</xm:f>
              <xm:sqref>DY6</xm:sqref>
            </x14:sparkline>
            <x14:sparkline>
              <xm:f>GST_history!AF7:DX7</xm:f>
              <xm:sqref>DY7</xm:sqref>
            </x14:sparkline>
            <x14:sparkline>
              <xm:f>GST_history!AF8:DX8</xm:f>
              <xm:sqref>DY8</xm:sqref>
            </x14:sparkline>
            <x14:sparkline>
              <xm:f>GST_history!AF9:DX9</xm:f>
              <xm:sqref>DY9</xm:sqref>
            </x14:sparkline>
            <x14:sparkline>
              <xm:f>GST_history!AF10:DX10</xm:f>
              <xm:sqref>DY10</xm:sqref>
            </x14:sparkline>
            <x14:sparkline>
              <xm:f>GST_history!AF11:DX11</xm:f>
              <xm:sqref>DY11</xm:sqref>
            </x14:sparkline>
            <x14:sparkline>
              <xm:f>GST_history!AF12:DX12</xm:f>
              <xm:sqref>DY12</xm:sqref>
            </x14:sparkline>
            <x14:sparkline>
              <xm:f>GST_history!AF13:DX13</xm:f>
              <xm:sqref>DY13</xm:sqref>
            </x14:sparkline>
            <x14:sparkline>
              <xm:f>GST_history!AF14:DX14</xm:f>
              <xm:sqref>DY14</xm:sqref>
            </x14:sparkline>
            <x14:sparkline>
              <xm:f>GST_history!AF15:DX15</xm:f>
              <xm:sqref>DY15</xm:sqref>
            </x14:sparkline>
            <x14:sparkline>
              <xm:f>GST_history!AF16:DX16</xm:f>
              <xm:sqref>DY16</xm:sqref>
            </x14:sparkline>
            <x14:sparkline>
              <xm:f>GST_history!AF17:DX17</xm:f>
              <xm:sqref>DY17</xm:sqref>
            </x14:sparkline>
            <x14:sparkline>
              <xm:f>GST_history!AF18:DX18</xm:f>
              <xm:sqref>DY18</xm:sqref>
            </x14:sparkline>
            <x14:sparkline>
              <xm:f>GST_history!AF19:DX19</xm:f>
              <xm:sqref>DY19</xm:sqref>
            </x14:sparkline>
            <x14:sparkline>
              <xm:f>GST_history!AF20:DX20</xm:f>
              <xm:sqref>DY20</xm:sqref>
            </x14:sparkline>
            <x14:sparkline>
              <xm:f>GST_history!AF21:DX21</xm:f>
              <xm:sqref>DY21</xm:sqref>
            </x14:sparkline>
            <x14:sparkline>
              <xm:f>GST_history!AF22:DX22</xm:f>
              <xm:sqref>DY22</xm:sqref>
            </x14:sparkline>
            <x14:sparkline>
              <xm:f>GST_history!AF23:DX23</xm:f>
              <xm:sqref>DY23</xm:sqref>
            </x14:sparkline>
            <x14:sparkline>
              <xm:f>GST_history!AF24:DX24</xm:f>
              <xm:sqref>DY24</xm:sqref>
            </x14:sparkline>
            <x14:sparkline>
              <xm:f>GST_history!AF25:DX25</xm:f>
              <xm:sqref>DY25</xm:sqref>
            </x14:sparkline>
            <x14:sparkline>
              <xm:f>GST_history!AF26:DX26</xm:f>
              <xm:sqref>DY26</xm:sqref>
            </x14:sparkline>
            <x14:sparkline>
              <xm:f>GST_history!AF27:DX27</xm:f>
              <xm:sqref>DY27</xm:sqref>
            </x14:sparkline>
            <x14:sparkline>
              <xm:f>GST_history!AF28:DX28</xm:f>
              <xm:sqref>DY28</xm:sqref>
            </x14:sparkline>
            <x14:sparkline>
              <xm:f>GST_history!AF29:DX29</xm:f>
              <xm:sqref>DY29</xm:sqref>
            </x14:sparkline>
            <x14:sparkline>
              <xm:f>GST_history!AF30:DX30</xm:f>
              <xm:sqref>DY30</xm:sqref>
            </x14:sparkline>
            <x14:sparkline>
              <xm:f>GST_history!AF31:DX31</xm:f>
              <xm:sqref>DY31</xm:sqref>
            </x14:sparkline>
            <x14:sparkline>
              <xm:f>GST_history!AF32:DX32</xm:f>
              <xm:sqref>DY32</xm:sqref>
            </x14:sparkline>
            <x14:sparkline>
              <xm:f>GST_history!AF33:DX33</xm:f>
              <xm:sqref>DY33</xm:sqref>
            </x14:sparkline>
            <x14:sparkline>
              <xm:f>GST_history!AF34:DX34</xm:f>
              <xm:sqref>DY34</xm:sqref>
            </x14:sparkline>
            <x14:sparkline>
              <xm:f>GST_history!AF35:DX35</xm:f>
              <xm:sqref>DY35</xm:sqref>
            </x14:sparkline>
            <x14:sparkline>
              <xm:f>GST_history!AF36:DX36</xm:f>
              <xm:sqref>DY36</xm:sqref>
            </x14:sparkline>
            <x14:sparkline>
              <xm:f>GST_history!AF37:DX37</xm:f>
              <xm:sqref>DY37</xm:sqref>
            </x14:sparkline>
            <x14:sparkline>
              <xm:f>GST_history!AF38:DX38</xm:f>
              <xm:sqref>DY38</xm:sqref>
            </x14:sparkline>
            <x14:sparkline>
              <xm:f>GST_history!AF39:DX39</xm:f>
              <xm:sqref>DY39</xm:sqref>
            </x14:sparkline>
            <x14:sparkline>
              <xm:f>GST_history!AF40:DX40</xm:f>
              <xm:sqref>DY40</xm:sqref>
            </x14:sparkline>
            <x14:sparkline>
              <xm:f>GST_history!AF41:DX41</xm:f>
              <xm:sqref>DY41</xm:sqref>
            </x14:sparkline>
            <x14:sparkline>
              <xm:f>GST_history!AF42:DX42</xm:f>
              <xm:sqref>DY42</xm:sqref>
            </x14:sparkline>
            <x14:sparkline>
              <xm:f>GST_history!AF43:DX43</xm:f>
              <xm:sqref>DY43</xm:sqref>
            </x14:sparkline>
            <x14:sparkline>
              <xm:f>GST_history!AF44:DX44</xm:f>
              <xm:sqref>DY44</xm:sqref>
            </x14:sparkline>
            <x14:sparkline>
              <xm:f>GST_history!AF45:DX45</xm:f>
              <xm:sqref>DY45</xm:sqref>
            </x14:sparkline>
            <x14:sparkline>
              <xm:f>GST_history!AF46:DX46</xm:f>
              <xm:sqref>DY46</xm:sqref>
            </x14:sparkline>
            <x14:sparkline>
              <xm:f>GST_history!AF47:DX47</xm:f>
              <xm:sqref>DY47</xm:sqref>
            </x14:sparkline>
            <x14:sparkline>
              <xm:f>GST_history!AF48:DX48</xm:f>
              <xm:sqref>DY48</xm:sqref>
            </x14:sparkline>
            <x14:sparkline>
              <xm:f>GST_history!AF49:DX49</xm:f>
              <xm:sqref>DY49</xm:sqref>
            </x14:sparkline>
            <x14:sparkline>
              <xm:f>GST_history!AF50:DX50</xm:f>
              <xm:sqref>DY50</xm:sqref>
            </x14:sparkline>
            <x14:sparkline>
              <xm:f>GST_history!AF51:DX51</xm:f>
              <xm:sqref>DY51</xm:sqref>
            </x14:sparkline>
            <x14:sparkline>
              <xm:f>GST_history!AF52:DX52</xm:f>
              <xm:sqref>DY52</xm:sqref>
            </x14:sparkline>
            <x14:sparkline>
              <xm:f>GST_history!AF53:DX53</xm:f>
              <xm:sqref>DY53</xm:sqref>
            </x14:sparkline>
            <x14:sparkline>
              <xm:f>GST_history!AF54:DX54</xm:f>
              <xm:sqref>DY54</xm:sqref>
            </x14:sparkline>
            <x14:sparkline>
              <xm:f>GST_history!AF55:DX55</xm:f>
              <xm:sqref>DY55</xm:sqref>
            </x14:sparkline>
            <x14:sparkline>
              <xm:f>GST_history!AF56:DX56</xm:f>
              <xm:sqref>DY56</xm:sqref>
            </x14:sparkline>
            <x14:sparkline>
              <xm:f>GST_history!AF57:DX57</xm:f>
              <xm:sqref>DY57</xm:sqref>
            </x14:sparkline>
            <x14:sparkline>
              <xm:f>GST_history!AF58:DX58</xm:f>
              <xm:sqref>DY58</xm:sqref>
            </x14:sparkline>
            <x14:sparkline>
              <xm:f>GST_history!AF59:DX59</xm:f>
              <xm:sqref>DY59</xm:sqref>
            </x14:sparkline>
            <x14:sparkline>
              <xm:f>GST_history!AF60:DX60</xm:f>
              <xm:sqref>DY60</xm:sqref>
            </x14:sparkline>
          </x14:sparklines>
        </x14:sparklineGroup>
      </x14:sparklineGroup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733D623A02DE14ABB91FCC9AF336B8C" ma:contentTypeVersion="16" ma:contentTypeDescription="Create a new document." ma:contentTypeScope="" ma:versionID="4dd4097bcee9a38c53cc37e728cd1236">
  <xsd:schema xmlns:xsd="http://www.w3.org/2001/XMLSchema" xmlns:xs="http://www.w3.org/2001/XMLSchema" xmlns:p="http://schemas.microsoft.com/office/2006/metadata/properties" xmlns:ns2="7310de4a-c1ac-4133-8abb-829d413715bc" xmlns:ns3="cd009225-82ec-4859-8d83-429368d685b1" targetNamespace="http://schemas.microsoft.com/office/2006/metadata/properties" ma:root="true" ma:fieldsID="6a9b34c851fb1eb45664ca4d1812fa31" ns2:_="" ns3:_="">
    <xsd:import namespace="7310de4a-c1ac-4133-8abb-829d413715bc"/>
    <xsd:import namespace="cd009225-82ec-4859-8d83-429368d685b1"/>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EventHashCode" minOccurs="0"/>
                <xsd:element ref="ns3:MediaServiceGenerationTime" minOccurs="0"/>
                <xsd:element ref="ns3:MediaServiceAutoKeyPoints" minOccurs="0"/>
                <xsd:element ref="ns3:MediaServiceKeyPoints" minOccurs="0"/>
                <xsd:element ref="ns3:MediaServiceAutoTags" minOccurs="0"/>
                <xsd:element ref="ns3:MediaServiceOCR" minOccurs="0"/>
                <xsd:element ref="ns3:MediaServiceDateTaken"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10de4a-c1ac-4133-8abb-829d413715bc"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TaxCatchAll" ma:index="21" nillable="true" ma:displayName="Taxonomy Catch All Column" ma:hidden="true" ma:list="{66ad9a8e-e1b9-4a43-8df5-f1245192a47b}" ma:internalName="TaxCatchAll" ma:showField="CatchAllData" ma:web="7310de4a-c1ac-4133-8abb-829d413715bc">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d009225-82ec-4859-8d83-429368d685b1"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2e6dc10a-fa49-49b1-9b86-eca1584c1fd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7310de4a-c1ac-4133-8abb-829d413715bc" xsi:nil="true"/>
    <lcf76f155ced4ddcb4097134ff3c332f xmlns="cd009225-82ec-4859-8d83-429368d685b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8533146-CAD5-42B5-93B8-0C4F58499694}">
  <ds:schemaRefs>
    <ds:schemaRef ds:uri="http://schemas.microsoft.com/sharepoint/v3/contenttype/forms"/>
  </ds:schemaRefs>
</ds:datastoreItem>
</file>

<file path=customXml/itemProps2.xml><?xml version="1.0" encoding="utf-8"?>
<ds:datastoreItem xmlns:ds="http://schemas.openxmlformats.org/officeDocument/2006/customXml" ds:itemID="{57CAA1BB-44A5-4E80-BC80-CC368BD168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10de4a-c1ac-4133-8abb-829d413715bc"/>
    <ds:schemaRef ds:uri="cd009225-82ec-4859-8d83-429368d685b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83829E5-C948-4254-AB80-E4C74A65BFF7}">
  <ds:schemaRefs>
    <ds:schemaRef ds:uri="http://purl.org/dc/terms/"/>
    <ds:schemaRef ds:uri="http://schemas.openxmlformats.org/package/2006/metadata/core-properties"/>
    <ds:schemaRef ds:uri="7310de4a-c1ac-4133-8abb-829d413715bc"/>
    <ds:schemaRef ds:uri="cd009225-82ec-4859-8d83-429368d685b1"/>
    <ds:schemaRef ds:uri="http://purl.org/dc/elements/1.1/"/>
    <ds:schemaRef ds:uri="http://schemas.microsoft.com/office/infopath/2007/PartnerControls"/>
    <ds:schemaRef ds:uri="http://purl.org/dc/dcmitype/"/>
    <ds:schemaRef ds:uri="http://schemas.microsoft.com/office/2006/documentManagement/types"/>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README</vt:lpstr>
      <vt:lpstr>PIT_history</vt:lpstr>
      <vt:lpstr>CIT_history</vt:lpstr>
      <vt:lpstr>GST_history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2015-06-05T18:17:20Z</dcterms:created>
  <dcterms:modified xsi:type="dcterms:W3CDTF">2026-01-23T15:47:48Z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0x010100A733D623A02DE14ABB91FCC9AF336B8C</vt:lpwstr>
  </property>
  <property fmtid="{D5CDD505-2E9C-101B-9397-08002B2CF9AE}" pid="3" name="MediaServiceImageTags">
    <vt:lpwstr/>
  </property>
</Properties>
</file>